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Escritorio\PPI\PPI_2019\1 Contratos\1-3 CNT Posd Hipatia\"/>
    </mc:Choice>
  </mc:AlternateContent>
  <bookViews>
    <workbookView xWindow="0" yWindow="0" windowWidth="28800" windowHeight="13020"/>
  </bookViews>
  <sheets>
    <sheet name="RESOLUCIÓN" sheetId="1" r:id="rId1"/>
  </sheets>
  <definedNames>
    <definedName name="Print_Area" localSheetId="0">RESOLUCIÓN!$B$1:$BN$9</definedName>
  </definedNames>
  <calcPr calcId="162913"/>
</workbook>
</file>

<file path=xl/calcChain.xml><?xml version="1.0" encoding="utf-8"?>
<calcChain xmlns="http://schemas.openxmlformats.org/spreadsheetml/2006/main">
  <c r="U7" i="1" l="1"/>
  <c r="J9" i="1" l="1"/>
  <c r="J8" i="1"/>
  <c r="J14" i="1"/>
  <c r="J10" i="1"/>
  <c r="J13" i="1"/>
  <c r="J6" i="1"/>
  <c r="J7" i="1"/>
  <c r="J11" i="1"/>
  <c r="J12" i="1"/>
  <c r="S12" i="1" l="1"/>
  <c r="U12" i="1"/>
  <c r="X12" i="1"/>
  <c r="AA12" i="1"/>
  <c r="AF12" i="1"/>
  <c r="AK12" i="1"/>
  <c r="AS12" i="1"/>
  <c r="AY12" i="1"/>
  <c r="BE12" i="1"/>
  <c r="BJ12" i="1"/>
  <c r="BM12" i="1"/>
  <c r="S9" i="1"/>
  <c r="U9" i="1"/>
  <c r="X9" i="1"/>
  <c r="AA9" i="1"/>
  <c r="AF9" i="1"/>
  <c r="AK9" i="1"/>
  <c r="AS9" i="1"/>
  <c r="AY9" i="1"/>
  <c r="BE9" i="1"/>
  <c r="BJ9" i="1"/>
  <c r="BM9" i="1"/>
  <c r="S8" i="1"/>
  <c r="U8" i="1"/>
  <c r="X8" i="1"/>
  <c r="AA8" i="1"/>
  <c r="AF8" i="1"/>
  <c r="AK8" i="1"/>
  <c r="AS8" i="1"/>
  <c r="AY8" i="1"/>
  <c r="BE8" i="1"/>
  <c r="BJ8" i="1"/>
  <c r="BM8" i="1"/>
  <c r="S14" i="1"/>
  <c r="U14" i="1"/>
  <c r="X14" i="1"/>
  <c r="AA14" i="1"/>
  <c r="AF14" i="1"/>
  <c r="AK14" i="1"/>
  <c r="AS14" i="1"/>
  <c r="AY14" i="1"/>
  <c r="BE14" i="1"/>
  <c r="BJ14" i="1"/>
  <c r="BM14" i="1"/>
  <c r="S10" i="1"/>
  <c r="U10" i="1"/>
  <c r="X10" i="1"/>
  <c r="AA10" i="1"/>
  <c r="AF10" i="1"/>
  <c r="AK10" i="1"/>
  <c r="AS10" i="1"/>
  <c r="AY10" i="1"/>
  <c r="BE10" i="1"/>
  <c r="BJ10" i="1"/>
  <c r="BM10" i="1"/>
  <c r="S13" i="1"/>
  <c r="U13" i="1"/>
  <c r="X13" i="1"/>
  <c r="AA13" i="1"/>
  <c r="AF13" i="1"/>
  <c r="AK13" i="1"/>
  <c r="AS13" i="1"/>
  <c r="AY13" i="1"/>
  <c r="BE13" i="1"/>
  <c r="BJ13" i="1"/>
  <c r="BM13" i="1"/>
  <c r="S6" i="1"/>
  <c r="U6" i="1"/>
  <c r="X6" i="1"/>
  <c r="AA6" i="1"/>
  <c r="AF6" i="1"/>
  <c r="AK6" i="1"/>
  <c r="AS6" i="1"/>
  <c r="AY6" i="1"/>
  <c r="BE6" i="1"/>
  <c r="BJ6" i="1"/>
  <c r="BM6" i="1"/>
  <c r="S7" i="1"/>
  <c r="X7" i="1"/>
  <c r="AA7" i="1"/>
  <c r="AF7" i="1"/>
  <c r="AK7" i="1"/>
  <c r="AS7" i="1"/>
  <c r="AY7" i="1"/>
  <c r="BE7" i="1"/>
  <c r="BJ7" i="1"/>
  <c r="BM7" i="1"/>
  <c r="S11" i="1"/>
  <c r="U11" i="1"/>
  <c r="X11" i="1"/>
  <c r="AA11" i="1"/>
  <c r="AF11" i="1"/>
  <c r="AK11" i="1"/>
  <c r="AS11" i="1"/>
  <c r="AY11" i="1"/>
  <c r="BE11" i="1"/>
  <c r="BJ11" i="1"/>
  <c r="BM11" i="1"/>
  <c r="BN7" i="1" l="1"/>
  <c r="BO7" i="1" s="1"/>
  <c r="BN14" i="1"/>
  <c r="BO14" i="1" s="1"/>
  <c r="BN6" i="1"/>
  <c r="BO6" i="1" s="1"/>
  <c r="BN8" i="1"/>
  <c r="BO8" i="1" s="1"/>
  <c r="BN12" i="1"/>
  <c r="BO12" i="1" s="1"/>
  <c r="BN11" i="1"/>
  <c r="BO11" i="1" s="1"/>
  <c r="BN10" i="1"/>
  <c r="BO10" i="1" s="1"/>
  <c r="BN13" i="1"/>
  <c r="BO13" i="1" s="1"/>
  <c r="BN9" i="1"/>
  <c r="BO9" i="1" s="1"/>
</calcChain>
</file>

<file path=xl/sharedStrings.xml><?xml version="1.0" encoding="utf-8"?>
<sst xmlns="http://schemas.openxmlformats.org/spreadsheetml/2006/main" count="178" uniqueCount="168">
  <si>
    <t>DIRECTOR</t>
  </si>
  <si>
    <t xml:space="preserve"> PUNTUACIÓN TOTAL</t>
  </si>
  <si>
    <t>DNI</t>
  </si>
  <si>
    <t>Libros A</t>
  </si>
  <si>
    <t>Libros B</t>
  </si>
  <si>
    <t>Libros C</t>
  </si>
  <si>
    <t>Libros D</t>
  </si>
  <si>
    <t>Libros E</t>
  </si>
  <si>
    <t>TOTAL LIBROS</t>
  </si>
  <si>
    <t>Cap. Libros A</t>
  </si>
  <si>
    <t>Cap. Libros B</t>
  </si>
  <si>
    <t>Cap. Libros C</t>
  </si>
  <si>
    <t>Cap. Libros D</t>
  </si>
  <si>
    <t>Cap. Libros E</t>
  </si>
  <si>
    <t>TOTAL CAP. LIBROS</t>
  </si>
  <si>
    <t>TOTAL ARTÍCULOS</t>
  </si>
  <si>
    <t>Artículos A</t>
  </si>
  <si>
    <t>Artículos B</t>
  </si>
  <si>
    <t>Artículos C</t>
  </si>
  <si>
    <t>Artículos D</t>
  </si>
  <si>
    <t>Artículos E</t>
  </si>
  <si>
    <t>Actas de congreso B</t>
  </si>
  <si>
    <t>Actas de congreso C</t>
  </si>
  <si>
    <t>Actas de congreso D</t>
  </si>
  <si>
    <t>Actas de congreso E</t>
  </si>
  <si>
    <t>TOTAL ACTAS DE CONGRESO</t>
  </si>
  <si>
    <t>-----</t>
  </si>
  <si>
    <t>------</t>
  </si>
  <si>
    <t>GRUPO PAIDI</t>
  </si>
  <si>
    <t>GRUPO DE ÁREA</t>
  </si>
  <si>
    <t>ÁMBITO</t>
  </si>
  <si>
    <t>---------</t>
  </si>
  <si>
    <t>CALIFICACIÓN EN BASE 10</t>
  </si>
  <si>
    <t>SOLICITANTE APELLIDOS</t>
  </si>
  <si>
    <t>SOLICITANTE NOMBRE</t>
  </si>
  <si>
    <t>1.1.- Nota media</t>
  </si>
  <si>
    <t>1.- EXPEDIENTE ACADÉMICO</t>
  </si>
  <si>
    <t>Columna1</t>
  </si>
  <si>
    <t>2,1.- Sobresaliente Cum Laude</t>
  </si>
  <si>
    <t>Columna2</t>
  </si>
  <si>
    <t>2,2.- Mención Internacional</t>
  </si>
  <si>
    <t>-------</t>
  </si>
  <si>
    <t>----</t>
  </si>
  <si>
    <t>2.- TESIS DOCTORAL</t>
  </si>
  <si>
    <t>3.1.- Premio Grado</t>
  </si>
  <si>
    <t>3.2.- Premio Doctorado</t>
  </si>
  <si>
    <t>3.- PREMIOS ACADÉMICOS</t>
  </si>
  <si>
    <t xml:space="preserve"> B2 O EQUIVALENTE</t>
  </si>
  <si>
    <t>----------</t>
  </si>
  <si>
    <t>A.- FORMACIÓN ACADÉMICA</t>
  </si>
  <si>
    <t>B.-EXPERIENCIA DOCENTE</t>
  </si>
  <si>
    <t>Total horas</t>
  </si>
  <si>
    <t>---------------</t>
  </si>
  <si>
    <t>C.- EXPERIENCIA INVESTIGADORA</t>
  </si>
  <si>
    <t>Centro nacional</t>
  </si>
  <si>
    <t xml:space="preserve">Centro  extranjero </t>
  </si>
  <si>
    <t>Docencia (puntos)</t>
  </si>
  <si>
    <t>Estancias (puntos)</t>
  </si>
  <si>
    <t>4.- ESTANCIAS DE INVESTIGACIÓN</t>
  </si>
  <si>
    <t>5.- CONTRATOS POSTDOCTORALES</t>
  </si>
  <si>
    <t>(meses)</t>
  </si>
  <si>
    <t>(meses)2</t>
  </si>
  <si>
    <t>5,1.- Competitivos</t>
  </si>
  <si>
    <t>5,2.- Otros</t>
  </si>
  <si>
    <t>(años)</t>
  </si>
  <si>
    <t>(años)2</t>
  </si>
  <si>
    <t>Contratos (puntos)</t>
  </si>
  <si>
    <t>6.- PROYECTOS DE INVESTIGACIÓN</t>
  </si>
  <si>
    <t>6.1.-Dirección competitivos</t>
  </si>
  <si>
    <t>6.2.-Dirección otros</t>
  </si>
  <si>
    <t>6.3.-Participación competitivos</t>
  </si>
  <si>
    <t>6,4.- Participación otros</t>
  </si>
  <si>
    <t>Número de proyectos</t>
  </si>
  <si>
    <t>Número de proyectos2</t>
  </si>
  <si>
    <t>Número de proyectos3</t>
  </si>
  <si>
    <t>Número de proyectos4</t>
  </si>
  <si>
    <t>Proyectos (puntos)</t>
  </si>
  <si>
    <t>7.- DIRECCIÓN DE TRABAJOS DE INVESTIGACIÓN</t>
  </si>
  <si>
    <t>7.1.- Tesis doctorales</t>
  </si>
  <si>
    <t>Mención Internacional</t>
  </si>
  <si>
    <t>Sin mención internacional</t>
  </si>
  <si>
    <t>7.2.- TFM</t>
  </si>
  <si>
    <t>7.3.- TFG</t>
  </si>
  <si>
    <t>Dirección TI (puntos)</t>
  </si>
  <si>
    <t>TFM</t>
  </si>
  <si>
    <t>TFG</t>
  </si>
  <si>
    <t>8.-FPI/FPU o equivalente</t>
  </si>
  <si>
    <t>9.- PREDOCTORAL UAL</t>
  </si>
  <si>
    <t>10.-RESULTADOS DE INVESTIGACIÓN</t>
  </si>
  <si>
    <t>LIBROS</t>
  </si>
  <si>
    <t>CAPÍTULO DE LIBRO</t>
  </si>
  <si>
    <t>ARTÍCULOS</t>
  </si>
  <si>
    <t>ACTAS DE CONGRESOS</t>
  </si>
  <si>
    <t>Total Formación</t>
  </si>
  <si>
    <t>Resultados Investigación (puntos)</t>
  </si>
  <si>
    <t>TITULACIÓN grado o equivalente</t>
  </si>
  <si>
    <t>Patente A</t>
  </si>
  <si>
    <t>Patente C</t>
  </si>
  <si>
    <t>TOTAL PATENTES</t>
  </si>
  <si>
    <t>PATENTES</t>
  </si>
  <si>
    <t>51085178Q</t>
  </si>
  <si>
    <t>Nistal González</t>
  </si>
  <si>
    <t>Ándrés</t>
  </si>
  <si>
    <t>Fernández Barbero, Antonio José</t>
  </si>
  <si>
    <t>B</t>
  </si>
  <si>
    <t>B1</t>
  </si>
  <si>
    <t>78036122C</t>
  </si>
  <si>
    <t>Martínez Martínez</t>
  </si>
  <si>
    <t>Cecilia</t>
  </si>
  <si>
    <t>Jamilena Quesada, Manuel</t>
  </si>
  <si>
    <t>46687776F</t>
  </si>
  <si>
    <t>Cabrera Reina</t>
  </si>
  <si>
    <t>Alejandro</t>
  </si>
  <si>
    <t>Sánchez Pérez, José Antonio</t>
  </si>
  <si>
    <t>BIO263</t>
  </si>
  <si>
    <t>A</t>
  </si>
  <si>
    <t>A2</t>
  </si>
  <si>
    <t>INGENIERÍA QUÍMICA</t>
  </si>
  <si>
    <t>QUÍMICA</t>
  </si>
  <si>
    <t>INGENIERO AGRÓNOMO</t>
  </si>
  <si>
    <t>BIO293</t>
  </si>
  <si>
    <t>08909716E</t>
  </si>
  <si>
    <t>Arqueros Fernández</t>
  </si>
  <si>
    <t>Francisco</t>
  </si>
  <si>
    <t>Fernández Prados, Juan Sebastián</t>
  </si>
  <si>
    <t>SEJ419</t>
  </si>
  <si>
    <t>C</t>
  </si>
  <si>
    <t>ARTE</t>
  </si>
  <si>
    <t>75239021H</t>
  </si>
  <si>
    <t>García López</t>
  </si>
  <si>
    <t>Jesús</t>
  </si>
  <si>
    <t>López Ortíz, Fernando</t>
  </si>
  <si>
    <t>FQM267</t>
  </si>
  <si>
    <t>41515528E</t>
  </si>
  <si>
    <t>Martínez Hahnmüller</t>
  </si>
  <si>
    <t>Victor</t>
  </si>
  <si>
    <t>López Castro, José Luis</t>
  </si>
  <si>
    <t>HUM741</t>
  </si>
  <si>
    <t>HISTORIA</t>
  </si>
  <si>
    <t>Nota media  x 0,4</t>
  </si>
  <si>
    <t>1.2.- Otro Grado</t>
  </si>
  <si>
    <t>2º Grado</t>
  </si>
  <si>
    <t>1.3.- Grado UAL</t>
  </si>
  <si>
    <t>1.4.- Máster UAL</t>
  </si>
  <si>
    <t>75131484Y</t>
  </si>
  <si>
    <t>Medina Quero</t>
  </si>
  <si>
    <t>Javier</t>
  </si>
  <si>
    <t>Marínez Ortigosa, Pilar</t>
  </si>
  <si>
    <t>TIC146</t>
  </si>
  <si>
    <t>INGENIERÍA INFORMÁTICA</t>
  </si>
  <si>
    <t>75239322C</t>
  </si>
  <si>
    <t>Ortega Pérez</t>
  </si>
  <si>
    <t>Raúl</t>
  </si>
  <si>
    <t>Miralles Mellado, Isabel</t>
  </si>
  <si>
    <t>BIO334</t>
  </si>
  <si>
    <t>Y5426537T</t>
  </si>
  <si>
    <t>Ralha de Abreu</t>
  </si>
  <si>
    <t>Ana Cristina</t>
  </si>
  <si>
    <t>Fernández de las Nieves, Ignacio</t>
  </si>
  <si>
    <t>FQM376</t>
  </si>
  <si>
    <t>INGENIERÍA BIOLÓGICA</t>
  </si>
  <si>
    <t>CIENCIAS AMBIENTALES</t>
  </si>
  <si>
    <t>B2</t>
  </si>
  <si>
    <t>A1</t>
  </si>
  <si>
    <t>C3</t>
  </si>
  <si>
    <t>A3</t>
  </si>
  <si>
    <t>FQM230</t>
  </si>
  <si>
    <t>RESOLUCIÓN PROVISIONAL CONTRATOS POSTDOCTORALES HIPATIA DEL PLAN PROPIO DE INVESTIGACIÓN Y TRANSFERENCIA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</si>
</sst>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ZapfHumnst BT"/>
      <family val="2"/>
    </font>
    <font>
      <sz val="10"/>
      <name val="ZapfHumnst BT"/>
      <family val="2"/>
    </font>
    <font>
      <b/>
      <sz val="12"/>
      <name val="ZapfHumnst BT"/>
      <family val="2"/>
    </font>
    <font>
      <sz val="8"/>
      <name val="ZapfHumnst BT"/>
      <family val="2"/>
    </font>
    <font>
      <b/>
      <sz val="8"/>
      <name val="ZapfHumnst BT"/>
      <family val="2"/>
    </font>
    <font>
      <b/>
      <sz val="8"/>
      <color indexed="8"/>
      <name val="ZapfHumnst BT"/>
      <family val="2"/>
    </font>
    <font>
      <b/>
      <sz val="8"/>
      <color indexed="10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sz val="8"/>
      <color theme="1"/>
      <name val="ZapfHumnst BT"/>
      <family val="2"/>
    </font>
    <font>
      <b/>
      <sz val="8"/>
      <color indexed="8"/>
      <name val="ZapfHumnst BT"/>
      <family val="2"/>
    </font>
    <font>
      <sz val="11"/>
      <name val="ZapfHumnst BT"/>
      <family val="2"/>
    </font>
    <font>
      <sz val="8"/>
      <name val="ZapfHumnst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2" fontId="4" fillId="0" borderId="4" xfId="1" quotePrefix="1" applyNumberFormat="1" applyFont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2" fontId="10" fillId="0" borderId="4" xfId="1" quotePrefix="1" applyNumberFormat="1" applyFont="1" applyFill="1" applyBorder="1" applyAlignment="1">
      <alignment horizontal="center" vertical="center" wrapText="1"/>
    </xf>
    <xf numFmtId="2" fontId="4" fillId="0" borderId="3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5" fillId="0" borderId="4" xfId="1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2" fontId="4" fillId="0" borderId="2" xfId="1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numFmt numFmtId="164" formatCode="0.00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ZapfHumnst B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ZapfHumnst B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5:BO14" totalsRowShown="0" headerRowDxfId="71" dataDxfId="69" headerRowBorderDxfId="70" tableBorderDxfId="68" totalsRowBorderDxfId="67" headerRowCellStyle="Normal 3" dataCellStyle="Normal 3">
  <autoFilter ref="A5:BO14"/>
  <sortState ref="A6:BO14">
    <sortCondition ref="F5:F14"/>
  </sortState>
  <tableColumns count="67">
    <tableColumn id="1" name="DNI" dataDxfId="66" dataCellStyle="Normal 3"/>
    <tableColumn id="2" name="SOLICITANTE APELLIDOS" dataDxfId="65" dataCellStyle="Normal 3"/>
    <tableColumn id="8" name="SOLICITANTE NOMBRE" dataDxfId="64" dataCellStyle="Normal 3"/>
    <tableColumn id="3" name="DIRECTOR" dataDxfId="63" dataCellStyle="Normal 3"/>
    <tableColumn id="4" name="GRUPO PAIDI" dataDxfId="62" dataCellStyle="Normal 3"/>
    <tableColumn id="46" name="GRUPO DE ÁREA" dataDxfId="61" dataCellStyle="Normal 3"/>
    <tableColumn id="49" name="ÁMBITO" dataDxfId="60" dataCellStyle="Normal 3"/>
    <tableColumn id="48" name="TITULACIÓN grado o equivalente" dataDxfId="59" dataCellStyle="Normal 3"/>
    <tableColumn id="5" name="CALIFICACIÓN EN BASE 10" dataDxfId="58" dataCellStyle="Normal 3"/>
    <tableColumn id="6" name="Nota media  x 0,4" dataDxfId="57" dataCellStyle="Normal 3">
      <calculatedColumnFormula>Tabla3[[#This Row],[CALIFICACIÓN EN BASE 10]]*0.4</calculatedColumnFormula>
    </tableColumn>
    <tableColumn id="40" name="2º Grado" dataDxfId="56" dataCellStyle="Normal 3"/>
    <tableColumn id="7" name="---------" dataDxfId="55" dataCellStyle="Normal 3"/>
    <tableColumn id="9" name="-----" dataDxfId="54" dataCellStyle="Normal 3"/>
    <tableColumn id="11" name="-------" dataDxfId="53" dataCellStyle="Normal 3"/>
    <tableColumn id="12" name="----" dataDxfId="52" dataCellStyle="Normal 3"/>
    <tableColumn id="44" name="------" dataDxfId="51" dataCellStyle="Normal 3"/>
    <tableColumn id="13" name="----------" dataDxfId="50" dataCellStyle="Normal 3"/>
    <tableColumn id="10" name="---------------" dataDxfId="49" dataCellStyle="Normal 3"/>
    <tableColumn id="71" name="Total Formación" dataDxfId="48" dataCellStyle="Normal 3">
      <calculatedColumnFormula>SUM(J6:R6)</calculatedColumnFormula>
    </tableColumn>
    <tableColumn id="52" name="Total horas" dataDxfId="47" dataCellStyle="Normal 3"/>
    <tableColumn id="47" name="Docencia (puntos)" dataDxfId="46" dataCellStyle="Normal 3">
      <calculatedColumnFormula>MIN(5,Tabla3[[#This Row],[Total horas]]/240*2)</calculatedColumnFormula>
    </tableColumn>
    <tableColumn id="55" name="(meses)" dataDxfId="45" dataCellStyle="Normal 3"/>
    <tableColumn id="54" name="(meses)2" dataDxfId="44" dataCellStyle="Normal 3"/>
    <tableColumn id="53" name="Estancias (puntos)" dataDxfId="43" dataCellStyle="Normal 3">
      <calculatedColumnFormula>MIN(5,Tabla3[[#This Row],[(meses)]]*0.2+Tabla3[[#This Row],[(meses)2]]*0.1)</calculatedColumnFormula>
    </tableColumn>
    <tableColumn id="60" name="(años)" dataDxfId="42" dataCellStyle="Normal 3"/>
    <tableColumn id="59" name="(años)2" dataDxfId="41" dataCellStyle="Normal 3"/>
    <tableColumn id="58" name="Contratos (puntos)" dataDxfId="40" dataCellStyle="Normal 3">
      <calculatedColumnFormula>MIN(5,Tabla3[[#This Row],[(años)]]*1+Tabla3[[#This Row],[(años)2]]*0.5)</calculatedColumnFormula>
    </tableColumn>
    <tableColumn id="63" name="Número de proyectos" dataDxfId="39" dataCellStyle="Normal 3"/>
    <tableColumn id="64" name="Número de proyectos2" dataDxfId="38" dataCellStyle="Normal 3"/>
    <tableColumn id="61" name="Número de proyectos3" dataDxfId="37" dataCellStyle="Normal 3"/>
    <tableColumn id="62" name="Número de proyectos4" dataDxfId="36" dataCellStyle="Normal 3"/>
    <tableColumn id="57" name="Proyectos (puntos)" dataDxfId="35" dataCellStyle="Normal 3">
      <calculatedColumnFormula>MIN(10,Tabla3[[#This Row],[Número de proyectos]]*3+Tabla3[[#This Row],[Número de proyectos2]]*1.5+Tabla3[[#This Row],[Número de proyectos3]]*1+Tabla3[[#This Row],[Número de proyectos4]]*0.5)</calculatedColumnFormula>
    </tableColumn>
    <tableColumn id="68" name="Mención Internacional" dataDxfId="34" dataCellStyle="Normal 3"/>
    <tableColumn id="67" name="Sin mención internacional" dataDxfId="33" dataCellStyle="Normal 3"/>
    <tableColumn id="66" name="TFM" dataDxfId="32" dataCellStyle="Normal 3"/>
    <tableColumn id="65" name="TFG" dataDxfId="31" dataCellStyle="Normal 3"/>
    <tableColumn id="56" name="Dirección TI (puntos)" dataDxfId="30" dataCellStyle="Normal 3">
      <calculatedColumnFormula>MIN(5,Tabla3[[#This Row],[Mención Internacional]]*1.5+Tabla3[[#This Row],[Sin mención internacional]]*1+Tabla3[[#This Row],[TFM]]*0.25+Tabla3[[#This Row],[TFG]]*0.1)</calculatedColumnFormula>
    </tableColumn>
    <tableColumn id="70" name="Columna2" dataDxfId="29" dataCellStyle="Normal 3"/>
    <tableColumn id="69" name="Columna1" dataDxfId="28" dataCellStyle="Normal 3"/>
    <tableColumn id="14" name="Libros A" dataDxfId="27" dataCellStyle="Normal 3"/>
    <tableColumn id="15" name="Libros B" dataDxfId="26" dataCellStyle="Normal 3"/>
    <tableColumn id="16" name="Libros C" dataDxfId="25" dataCellStyle="Normal 3"/>
    <tableColumn id="17" name="Libros D" dataDxfId="24" dataCellStyle="Normal 3"/>
    <tableColumn id="18" name="Libros E" dataDxfId="23" dataCellStyle="Normal 3"/>
    <tableColumn id="19" name="TOTAL LIBROS" dataDxfId="22" dataCellStyle="Normal 3">
      <calculatedColumnFormula>Tabla3[[#This Row],[Libros A]]*2+Tabla3[[#This Row],[Libros B]]*1.5+Tabla3[[#This Row],[Libros C]] *1+Tabla3[[#This Row],[Libros D]]*0.5+Tabla3[[#This Row],[Libros E]]*0.125</calculatedColumnFormula>
    </tableColumn>
    <tableColumn id="20" name="Cap. Libros A" dataDxfId="21" dataCellStyle="Normal 3"/>
    <tableColumn id="21" name="Cap. Libros B" dataDxfId="20" dataCellStyle="Normal 3"/>
    <tableColumn id="22" name="Cap. Libros C" dataDxfId="19" dataCellStyle="Normal 3"/>
    <tableColumn id="23" name="Cap. Libros D" dataDxfId="18" dataCellStyle="Normal 3"/>
    <tableColumn id="24" name="Cap. Libros E" dataDxfId="17" dataCellStyle="Normal 3"/>
    <tableColumn id="25" name="TOTAL CAP. LIBROS" dataDxfId="16" dataCellStyle="Normal 3">
      <calculatedColumnFormula>Tabla3[[#This Row],[Cap. Libros A]]*1.5+Tabla3[[#This Row],[Cap. Libros B]]*1.125+Tabla3[[#This Row],[Cap. Libros C]]*0.75+Tabla3[[#This Row],[Cap. Libros D]]*0.375+Tabla3[[#This Row],[Cap. Libros E]]*0.094</calculatedColumnFormula>
    </tableColumn>
    <tableColumn id="26" name="Artículos A" dataDxfId="15" dataCellStyle="Normal 3"/>
    <tableColumn id="27" name="Artículos B" dataDxfId="14" dataCellStyle="Normal 3"/>
    <tableColumn id="28" name="Artículos C" dataDxfId="13" dataCellStyle="Normal 3"/>
    <tableColumn id="29" name="Artículos D" dataDxfId="12" dataCellStyle="Normal 3"/>
    <tableColumn id="30" name="Artículos E" dataDxfId="11" dataCellStyle="Normal 3"/>
    <tableColumn id="31" name="TOTAL ARTÍCULOS" dataDxfId="10" dataCellStyle="Normal 3">
      <calculatedColumnFormula>Tabla3[[#This Row],[Artículos A]]*1.5+Tabla3[[#This Row],[Artículos B]]*1.125+Tabla3[[#This Row],[Artículos C]]*0.75+Tabla3[[#This Row],[Artículos D]]*0.375+Tabla3[[#This Row],[Artículos E]]*0.094</calculatedColumnFormula>
    </tableColumn>
    <tableColumn id="32" name="Actas de congreso B" dataDxfId="9" dataCellStyle="Normal 3"/>
    <tableColumn id="33" name="Actas de congreso C" dataDxfId="8" dataCellStyle="Normal 3"/>
    <tableColumn id="34" name="Actas de congreso D" dataDxfId="7" dataCellStyle="Normal 3"/>
    <tableColumn id="35" name="Actas de congreso E" dataDxfId="6" dataCellStyle="Normal 3"/>
    <tableColumn id="36" name="TOTAL ACTAS DE CONGRESO" dataDxfId="5" dataCellStyle="Normal 3">
      <calculatedColumnFormula>Tabla3[[#This Row],[Actas de congreso B]]*0.6+Tabla3[[#This Row],[Actas de congreso C]]*0.4+Tabla3[[#This Row],[Actas de congreso D]]*0.2+Tabla3[[#This Row],[Actas de congreso E]]*0.05</calculatedColumnFormula>
    </tableColumn>
    <tableColumn id="38" name="Patente A" dataDxfId="4" dataCellStyle="Normal 3"/>
    <tableColumn id="37" name="Patente C" dataDxfId="3" dataCellStyle="Normal 3"/>
    <tableColumn id="39" name="TOTAL PATENTES" dataDxfId="2" dataCellStyle="Normal 3">
      <calculatedColumnFormula>Tabla3[[#This Row],[Patente A]]*1.5+Tabla3[[#This Row],[Patente C]]*0.75</calculatedColumnFormula>
    </tableColumn>
    <tableColumn id="42" name="Resultados Investigación (puntos)" dataDxfId="1" dataCellStyle="Normal 3">
      <calculatedColumnFormula>MIN(50,Tabla3[[#This Row],[TOTAL LIBROS]]+Tabla3[[#This Row],[TOTAL CAP. LIBROS]]+Tabla3[[#This Row],[TOTAL ARTÍCULOS]]+Tabla3[[#This Row],[TOTAL ACTAS DE CONGRESO]]+Tabla3[[#This Row],[TOTAL PATENTES]])</calculatedColumnFormula>
    </tableColumn>
    <tableColumn id="43" name=" PUNTUACIÓN TOTAL" dataDxfId="0" dataCellStyle="Normal 3">
      <calculatedColumnFormula>SUM(S6+U6+X6+AA6+AF6+AK6+AL6+AM6+BN6)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1"/>
  <sheetViews>
    <sheetView tabSelected="1" zoomScale="80" zoomScaleNormal="80" workbookViewId="0">
      <selection activeCell="B2" sqref="B2"/>
    </sheetView>
  </sheetViews>
  <sheetFormatPr baseColWidth="10" defaultRowHeight="11.25" x14ac:dyDescent="0.2"/>
  <cols>
    <col min="1" max="1" width="12.375" style="2" customWidth="1"/>
    <col min="2" max="2" width="20" style="2" customWidth="1"/>
    <col min="3" max="3" width="12.625" style="2" customWidth="1"/>
    <col min="4" max="4" width="28.875" style="2" customWidth="1"/>
    <col min="5" max="5" width="7" style="2" customWidth="1"/>
    <col min="6" max="6" width="7.375" style="2" customWidth="1"/>
    <col min="7" max="7" width="6.125" style="2" customWidth="1"/>
    <col min="8" max="8" width="15.5" style="2" customWidth="1"/>
    <col min="9" max="9" width="12.25" style="2" customWidth="1"/>
    <col min="10" max="11" width="15.375" style="2" customWidth="1"/>
    <col min="12" max="12" width="15.875" style="2" customWidth="1"/>
    <col min="13" max="17" width="13.5" style="2" customWidth="1"/>
    <col min="18" max="39" width="12.875" style="2" customWidth="1"/>
    <col min="40" max="41" width="7.75" style="2" customWidth="1"/>
    <col min="42" max="43" width="7.875" style="2" customWidth="1"/>
    <col min="44" max="44" width="7.625" style="2" customWidth="1"/>
    <col min="45" max="45" width="12.25" style="2" customWidth="1"/>
    <col min="46" max="50" width="10.625" style="2" customWidth="1"/>
    <col min="51" max="51" width="9.625" style="2" customWidth="1"/>
    <col min="52" max="53" width="9.5" style="2" customWidth="1"/>
    <col min="54" max="55" width="9.625" style="2" customWidth="1"/>
    <col min="56" max="56" width="9.375" style="2" customWidth="1"/>
    <col min="57" max="57" width="15.25" style="2" customWidth="1"/>
    <col min="58" max="61" width="10.625" style="2" customWidth="1"/>
    <col min="62" max="65" width="13.625" style="2" customWidth="1"/>
    <col min="66" max="66" width="12.875" style="2" customWidth="1"/>
    <col min="67" max="67" width="17" style="2" customWidth="1"/>
    <col min="68" max="305" width="11" style="2"/>
    <col min="306" max="306" width="17.375" style="2" customWidth="1"/>
    <col min="307" max="307" width="6.125" style="2" customWidth="1"/>
    <col min="308" max="308" width="14.625" style="2" customWidth="1"/>
    <col min="309" max="309" width="8.25" style="2" customWidth="1"/>
    <col min="310" max="310" width="7.75" style="2" customWidth="1"/>
    <col min="311" max="311" width="9" style="2" customWidth="1"/>
    <col min="312" max="312" width="5.25" style="2" customWidth="1"/>
    <col min="313" max="313" width="5.75" style="2" customWidth="1"/>
    <col min="314" max="314" width="6.25" style="2" customWidth="1"/>
    <col min="315" max="319" width="5.25" style="2" customWidth="1"/>
    <col min="320" max="320" width="6.5" style="2" customWidth="1"/>
    <col min="321" max="561" width="11" style="2"/>
    <col min="562" max="562" width="17.375" style="2" customWidth="1"/>
    <col min="563" max="563" width="6.125" style="2" customWidth="1"/>
    <col min="564" max="564" width="14.625" style="2" customWidth="1"/>
    <col min="565" max="565" width="8.25" style="2" customWidth="1"/>
    <col min="566" max="566" width="7.75" style="2" customWidth="1"/>
    <col min="567" max="567" width="9" style="2" customWidth="1"/>
    <col min="568" max="568" width="5.25" style="2" customWidth="1"/>
    <col min="569" max="569" width="5.75" style="2" customWidth="1"/>
    <col min="570" max="570" width="6.25" style="2" customWidth="1"/>
    <col min="571" max="575" width="5.25" style="2" customWidth="1"/>
    <col min="576" max="576" width="6.5" style="2" customWidth="1"/>
    <col min="577" max="817" width="11" style="2"/>
    <col min="818" max="818" width="17.375" style="2" customWidth="1"/>
    <col min="819" max="819" width="6.125" style="2" customWidth="1"/>
    <col min="820" max="820" width="14.625" style="2" customWidth="1"/>
    <col min="821" max="821" width="8.25" style="2" customWidth="1"/>
    <col min="822" max="822" width="7.75" style="2" customWidth="1"/>
    <col min="823" max="823" width="9" style="2" customWidth="1"/>
    <col min="824" max="824" width="5.25" style="2" customWidth="1"/>
    <col min="825" max="825" width="5.75" style="2" customWidth="1"/>
    <col min="826" max="826" width="6.25" style="2" customWidth="1"/>
    <col min="827" max="831" width="5.25" style="2" customWidth="1"/>
    <col min="832" max="832" width="6.5" style="2" customWidth="1"/>
    <col min="833" max="1073" width="11" style="2"/>
    <col min="1074" max="1074" width="17.375" style="2" customWidth="1"/>
    <col min="1075" max="1075" width="6.125" style="2" customWidth="1"/>
    <col min="1076" max="1076" width="14.625" style="2" customWidth="1"/>
    <col min="1077" max="1077" width="8.25" style="2" customWidth="1"/>
    <col min="1078" max="1078" width="7.75" style="2" customWidth="1"/>
    <col min="1079" max="1079" width="9" style="2" customWidth="1"/>
    <col min="1080" max="1080" width="5.25" style="2" customWidth="1"/>
    <col min="1081" max="1081" width="5.75" style="2" customWidth="1"/>
    <col min="1082" max="1082" width="6.25" style="2" customWidth="1"/>
    <col min="1083" max="1087" width="5.25" style="2" customWidth="1"/>
    <col min="1088" max="1088" width="6.5" style="2" customWidth="1"/>
    <col min="1089" max="1329" width="11" style="2"/>
    <col min="1330" max="1330" width="17.375" style="2" customWidth="1"/>
    <col min="1331" max="1331" width="6.125" style="2" customWidth="1"/>
    <col min="1332" max="1332" width="14.625" style="2" customWidth="1"/>
    <col min="1333" max="1333" width="8.25" style="2" customWidth="1"/>
    <col min="1334" max="1334" width="7.75" style="2" customWidth="1"/>
    <col min="1335" max="1335" width="9" style="2" customWidth="1"/>
    <col min="1336" max="1336" width="5.25" style="2" customWidth="1"/>
    <col min="1337" max="1337" width="5.75" style="2" customWidth="1"/>
    <col min="1338" max="1338" width="6.25" style="2" customWidth="1"/>
    <col min="1339" max="1343" width="5.25" style="2" customWidth="1"/>
    <col min="1344" max="1344" width="6.5" style="2" customWidth="1"/>
    <col min="1345" max="1585" width="11" style="2"/>
    <col min="1586" max="1586" width="17.375" style="2" customWidth="1"/>
    <col min="1587" max="1587" width="6.125" style="2" customWidth="1"/>
    <col min="1588" max="1588" width="14.625" style="2" customWidth="1"/>
    <col min="1589" max="1589" width="8.25" style="2" customWidth="1"/>
    <col min="1590" max="1590" width="7.75" style="2" customWidth="1"/>
    <col min="1591" max="1591" width="9" style="2" customWidth="1"/>
    <col min="1592" max="1592" width="5.25" style="2" customWidth="1"/>
    <col min="1593" max="1593" width="5.75" style="2" customWidth="1"/>
    <col min="1594" max="1594" width="6.25" style="2" customWidth="1"/>
    <col min="1595" max="1599" width="5.25" style="2" customWidth="1"/>
    <col min="1600" max="1600" width="6.5" style="2" customWidth="1"/>
    <col min="1601" max="1841" width="11" style="2"/>
    <col min="1842" max="1842" width="17.375" style="2" customWidth="1"/>
    <col min="1843" max="1843" width="6.125" style="2" customWidth="1"/>
    <col min="1844" max="1844" width="14.625" style="2" customWidth="1"/>
    <col min="1845" max="1845" width="8.25" style="2" customWidth="1"/>
    <col min="1846" max="1846" width="7.75" style="2" customWidth="1"/>
    <col min="1847" max="1847" width="9" style="2" customWidth="1"/>
    <col min="1848" max="1848" width="5.25" style="2" customWidth="1"/>
    <col min="1849" max="1849" width="5.75" style="2" customWidth="1"/>
    <col min="1850" max="1850" width="6.25" style="2" customWidth="1"/>
    <col min="1851" max="1855" width="5.25" style="2" customWidth="1"/>
    <col min="1856" max="1856" width="6.5" style="2" customWidth="1"/>
    <col min="1857" max="2097" width="11" style="2"/>
    <col min="2098" max="2098" width="17.375" style="2" customWidth="1"/>
    <col min="2099" max="2099" width="6.125" style="2" customWidth="1"/>
    <col min="2100" max="2100" width="14.625" style="2" customWidth="1"/>
    <col min="2101" max="2101" width="8.25" style="2" customWidth="1"/>
    <col min="2102" max="2102" width="7.75" style="2" customWidth="1"/>
    <col min="2103" max="2103" width="9" style="2" customWidth="1"/>
    <col min="2104" max="2104" width="5.25" style="2" customWidth="1"/>
    <col min="2105" max="2105" width="5.75" style="2" customWidth="1"/>
    <col min="2106" max="2106" width="6.25" style="2" customWidth="1"/>
    <col min="2107" max="2111" width="5.25" style="2" customWidth="1"/>
    <col min="2112" max="2112" width="6.5" style="2" customWidth="1"/>
    <col min="2113" max="2353" width="11" style="2"/>
    <col min="2354" max="2354" width="17.375" style="2" customWidth="1"/>
    <col min="2355" max="2355" width="6.125" style="2" customWidth="1"/>
    <col min="2356" max="2356" width="14.625" style="2" customWidth="1"/>
    <col min="2357" max="2357" width="8.25" style="2" customWidth="1"/>
    <col min="2358" max="2358" width="7.75" style="2" customWidth="1"/>
    <col min="2359" max="2359" width="9" style="2" customWidth="1"/>
    <col min="2360" max="2360" width="5.25" style="2" customWidth="1"/>
    <col min="2361" max="2361" width="5.75" style="2" customWidth="1"/>
    <col min="2362" max="2362" width="6.25" style="2" customWidth="1"/>
    <col min="2363" max="2367" width="5.25" style="2" customWidth="1"/>
    <col min="2368" max="2368" width="6.5" style="2" customWidth="1"/>
    <col min="2369" max="2609" width="11" style="2"/>
    <col min="2610" max="2610" width="17.375" style="2" customWidth="1"/>
    <col min="2611" max="2611" width="6.125" style="2" customWidth="1"/>
    <col min="2612" max="2612" width="14.625" style="2" customWidth="1"/>
    <col min="2613" max="2613" width="8.25" style="2" customWidth="1"/>
    <col min="2614" max="2614" width="7.75" style="2" customWidth="1"/>
    <col min="2615" max="2615" width="9" style="2" customWidth="1"/>
    <col min="2616" max="2616" width="5.25" style="2" customWidth="1"/>
    <col min="2617" max="2617" width="5.75" style="2" customWidth="1"/>
    <col min="2618" max="2618" width="6.25" style="2" customWidth="1"/>
    <col min="2619" max="2623" width="5.25" style="2" customWidth="1"/>
    <col min="2624" max="2624" width="6.5" style="2" customWidth="1"/>
    <col min="2625" max="2865" width="11" style="2"/>
    <col min="2866" max="2866" width="17.375" style="2" customWidth="1"/>
    <col min="2867" max="2867" width="6.125" style="2" customWidth="1"/>
    <col min="2868" max="2868" width="14.625" style="2" customWidth="1"/>
    <col min="2869" max="2869" width="8.25" style="2" customWidth="1"/>
    <col min="2870" max="2870" width="7.75" style="2" customWidth="1"/>
    <col min="2871" max="2871" width="9" style="2" customWidth="1"/>
    <col min="2872" max="2872" width="5.25" style="2" customWidth="1"/>
    <col min="2873" max="2873" width="5.75" style="2" customWidth="1"/>
    <col min="2874" max="2874" width="6.25" style="2" customWidth="1"/>
    <col min="2875" max="2879" width="5.25" style="2" customWidth="1"/>
    <col min="2880" max="2880" width="6.5" style="2" customWidth="1"/>
    <col min="2881" max="3121" width="11" style="2"/>
    <col min="3122" max="3122" width="17.375" style="2" customWidth="1"/>
    <col min="3123" max="3123" width="6.125" style="2" customWidth="1"/>
    <col min="3124" max="3124" width="14.625" style="2" customWidth="1"/>
    <col min="3125" max="3125" width="8.25" style="2" customWidth="1"/>
    <col min="3126" max="3126" width="7.75" style="2" customWidth="1"/>
    <col min="3127" max="3127" width="9" style="2" customWidth="1"/>
    <col min="3128" max="3128" width="5.25" style="2" customWidth="1"/>
    <col min="3129" max="3129" width="5.75" style="2" customWidth="1"/>
    <col min="3130" max="3130" width="6.25" style="2" customWidth="1"/>
    <col min="3131" max="3135" width="5.25" style="2" customWidth="1"/>
    <col min="3136" max="3136" width="6.5" style="2" customWidth="1"/>
    <col min="3137" max="3377" width="11" style="2"/>
    <col min="3378" max="3378" width="17.375" style="2" customWidth="1"/>
    <col min="3379" max="3379" width="6.125" style="2" customWidth="1"/>
    <col min="3380" max="3380" width="14.625" style="2" customWidth="1"/>
    <col min="3381" max="3381" width="8.25" style="2" customWidth="1"/>
    <col min="3382" max="3382" width="7.75" style="2" customWidth="1"/>
    <col min="3383" max="3383" width="9" style="2" customWidth="1"/>
    <col min="3384" max="3384" width="5.25" style="2" customWidth="1"/>
    <col min="3385" max="3385" width="5.75" style="2" customWidth="1"/>
    <col min="3386" max="3386" width="6.25" style="2" customWidth="1"/>
    <col min="3387" max="3391" width="5.25" style="2" customWidth="1"/>
    <col min="3392" max="3392" width="6.5" style="2" customWidth="1"/>
    <col min="3393" max="3633" width="11" style="2"/>
    <col min="3634" max="3634" width="17.375" style="2" customWidth="1"/>
    <col min="3635" max="3635" width="6.125" style="2" customWidth="1"/>
    <col min="3636" max="3636" width="14.625" style="2" customWidth="1"/>
    <col min="3637" max="3637" width="8.25" style="2" customWidth="1"/>
    <col min="3638" max="3638" width="7.75" style="2" customWidth="1"/>
    <col min="3639" max="3639" width="9" style="2" customWidth="1"/>
    <col min="3640" max="3640" width="5.25" style="2" customWidth="1"/>
    <col min="3641" max="3641" width="5.75" style="2" customWidth="1"/>
    <col min="3642" max="3642" width="6.25" style="2" customWidth="1"/>
    <col min="3643" max="3647" width="5.25" style="2" customWidth="1"/>
    <col min="3648" max="3648" width="6.5" style="2" customWidth="1"/>
    <col min="3649" max="3889" width="11" style="2"/>
    <col min="3890" max="3890" width="17.375" style="2" customWidth="1"/>
    <col min="3891" max="3891" width="6.125" style="2" customWidth="1"/>
    <col min="3892" max="3892" width="14.625" style="2" customWidth="1"/>
    <col min="3893" max="3893" width="8.25" style="2" customWidth="1"/>
    <col min="3894" max="3894" width="7.75" style="2" customWidth="1"/>
    <col min="3895" max="3895" width="9" style="2" customWidth="1"/>
    <col min="3896" max="3896" width="5.25" style="2" customWidth="1"/>
    <col min="3897" max="3897" width="5.75" style="2" customWidth="1"/>
    <col min="3898" max="3898" width="6.25" style="2" customWidth="1"/>
    <col min="3899" max="3903" width="5.25" style="2" customWidth="1"/>
    <col min="3904" max="3904" width="6.5" style="2" customWidth="1"/>
    <col min="3905" max="4145" width="11" style="2"/>
    <col min="4146" max="4146" width="17.375" style="2" customWidth="1"/>
    <col min="4147" max="4147" width="6.125" style="2" customWidth="1"/>
    <col min="4148" max="4148" width="14.625" style="2" customWidth="1"/>
    <col min="4149" max="4149" width="8.25" style="2" customWidth="1"/>
    <col min="4150" max="4150" width="7.75" style="2" customWidth="1"/>
    <col min="4151" max="4151" width="9" style="2" customWidth="1"/>
    <col min="4152" max="4152" width="5.25" style="2" customWidth="1"/>
    <col min="4153" max="4153" width="5.75" style="2" customWidth="1"/>
    <col min="4154" max="4154" width="6.25" style="2" customWidth="1"/>
    <col min="4155" max="4159" width="5.25" style="2" customWidth="1"/>
    <col min="4160" max="4160" width="6.5" style="2" customWidth="1"/>
    <col min="4161" max="4401" width="11" style="2"/>
    <col min="4402" max="4402" width="17.375" style="2" customWidth="1"/>
    <col min="4403" max="4403" width="6.125" style="2" customWidth="1"/>
    <col min="4404" max="4404" width="14.625" style="2" customWidth="1"/>
    <col min="4405" max="4405" width="8.25" style="2" customWidth="1"/>
    <col min="4406" max="4406" width="7.75" style="2" customWidth="1"/>
    <col min="4407" max="4407" width="9" style="2" customWidth="1"/>
    <col min="4408" max="4408" width="5.25" style="2" customWidth="1"/>
    <col min="4409" max="4409" width="5.75" style="2" customWidth="1"/>
    <col min="4410" max="4410" width="6.25" style="2" customWidth="1"/>
    <col min="4411" max="4415" width="5.25" style="2" customWidth="1"/>
    <col min="4416" max="4416" width="6.5" style="2" customWidth="1"/>
    <col min="4417" max="4657" width="11" style="2"/>
    <col min="4658" max="4658" width="17.375" style="2" customWidth="1"/>
    <col min="4659" max="4659" width="6.125" style="2" customWidth="1"/>
    <col min="4660" max="4660" width="14.625" style="2" customWidth="1"/>
    <col min="4661" max="4661" width="8.25" style="2" customWidth="1"/>
    <col min="4662" max="4662" width="7.75" style="2" customWidth="1"/>
    <col min="4663" max="4663" width="9" style="2" customWidth="1"/>
    <col min="4664" max="4664" width="5.25" style="2" customWidth="1"/>
    <col min="4665" max="4665" width="5.75" style="2" customWidth="1"/>
    <col min="4666" max="4666" width="6.25" style="2" customWidth="1"/>
    <col min="4667" max="4671" width="5.25" style="2" customWidth="1"/>
    <col min="4672" max="4672" width="6.5" style="2" customWidth="1"/>
    <col min="4673" max="4913" width="11" style="2"/>
    <col min="4914" max="4914" width="17.375" style="2" customWidth="1"/>
    <col min="4915" max="4915" width="6.125" style="2" customWidth="1"/>
    <col min="4916" max="4916" width="14.625" style="2" customWidth="1"/>
    <col min="4917" max="4917" width="8.25" style="2" customWidth="1"/>
    <col min="4918" max="4918" width="7.75" style="2" customWidth="1"/>
    <col min="4919" max="4919" width="9" style="2" customWidth="1"/>
    <col min="4920" max="4920" width="5.25" style="2" customWidth="1"/>
    <col min="4921" max="4921" width="5.75" style="2" customWidth="1"/>
    <col min="4922" max="4922" width="6.25" style="2" customWidth="1"/>
    <col min="4923" max="4927" width="5.25" style="2" customWidth="1"/>
    <col min="4928" max="4928" width="6.5" style="2" customWidth="1"/>
    <col min="4929" max="5169" width="11" style="2"/>
    <col min="5170" max="5170" width="17.375" style="2" customWidth="1"/>
    <col min="5171" max="5171" width="6.125" style="2" customWidth="1"/>
    <col min="5172" max="5172" width="14.625" style="2" customWidth="1"/>
    <col min="5173" max="5173" width="8.25" style="2" customWidth="1"/>
    <col min="5174" max="5174" width="7.75" style="2" customWidth="1"/>
    <col min="5175" max="5175" width="9" style="2" customWidth="1"/>
    <col min="5176" max="5176" width="5.25" style="2" customWidth="1"/>
    <col min="5177" max="5177" width="5.75" style="2" customWidth="1"/>
    <col min="5178" max="5178" width="6.25" style="2" customWidth="1"/>
    <col min="5179" max="5183" width="5.25" style="2" customWidth="1"/>
    <col min="5184" max="5184" width="6.5" style="2" customWidth="1"/>
    <col min="5185" max="5425" width="11" style="2"/>
    <col min="5426" max="5426" width="17.375" style="2" customWidth="1"/>
    <col min="5427" max="5427" width="6.125" style="2" customWidth="1"/>
    <col min="5428" max="5428" width="14.625" style="2" customWidth="1"/>
    <col min="5429" max="5429" width="8.25" style="2" customWidth="1"/>
    <col min="5430" max="5430" width="7.75" style="2" customWidth="1"/>
    <col min="5431" max="5431" width="9" style="2" customWidth="1"/>
    <col min="5432" max="5432" width="5.25" style="2" customWidth="1"/>
    <col min="5433" max="5433" width="5.75" style="2" customWidth="1"/>
    <col min="5434" max="5434" width="6.25" style="2" customWidth="1"/>
    <col min="5435" max="5439" width="5.25" style="2" customWidth="1"/>
    <col min="5440" max="5440" width="6.5" style="2" customWidth="1"/>
    <col min="5441" max="5681" width="11" style="2"/>
    <col min="5682" max="5682" width="17.375" style="2" customWidth="1"/>
    <col min="5683" max="5683" width="6.125" style="2" customWidth="1"/>
    <col min="5684" max="5684" width="14.625" style="2" customWidth="1"/>
    <col min="5685" max="5685" width="8.25" style="2" customWidth="1"/>
    <col min="5686" max="5686" width="7.75" style="2" customWidth="1"/>
    <col min="5687" max="5687" width="9" style="2" customWidth="1"/>
    <col min="5688" max="5688" width="5.25" style="2" customWidth="1"/>
    <col min="5689" max="5689" width="5.75" style="2" customWidth="1"/>
    <col min="5690" max="5690" width="6.25" style="2" customWidth="1"/>
    <col min="5691" max="5695" width="5.25" style="2" customWidth="1"/>
    <col min="5696" max="5696" width="6.5" style="2" customWidth="1"/>
    <col min="5697" max="5937" width="11" style="2"/>
    <col min="5938" max="5938" width="17.375" style="2" customWidth="1"/>
    <col min="5939" max="5939" width="6.125" style="2" customWidth="1"/>
    <col min="5940" max="5940" width="14.625" style="2" customWidth="1"/>
    <col min="5941" max="5941" width="8.25" style="2" customWidth="1"/>
    <col min="5942" max="5942" width="7.75" style="2" customWidth="1"/>
    <col min="5943" max="5943" width="9" style="2" customWidth="1"/>
    <col min="5944" max="5944" width="5.25" style="2" customWidth="1"/>
    <col min="5945" max="5945" width="5.75" style="2" customWidth="1"/>
    <col min="5946" max="5946" width="6.25" style="2" customWidth="1"/>
    <col min="5947" max="5951" width="5.25" style="2" customWidth="1"/>
    <col min="5952" max="5952" width="6.5" style="2" customWidth="1"/>
    <col min="5953" max="6193" width="11" style="2"/>
    <col min="6194" max="6194" width="17.375" style="2" customWidth="1"/>
    <col min="6195" max="6195" width="6.125" style="2" customWidth="1"/>
    <col min="6196" max="6196" width="14.625" style="2" customWidth="1"/>
    <col min="6197" max="6197" width="8.25" style="2" customWidth="1"/>
    <col min="6198" max="6198" width="7.75" style="2" customWidth="1"/>
    <col min="6199" max="6199" width="9" style="2" customWidth="1"/>
    <col min="6200" max="6200" width="5.25" style="2" customWidth="1"/>
    <col min="6201" max="6201" width="5.75" style="2" customWidth="1"/>
    <col min="6202" max="6202" width="6.25" style="2" customWidth="1"/>
    <col min="6203" max="6207" width="5.25" style="2" customWidth="1"/>
    <col min="6208" max="6208" width="6.5" style="2" customWidth="1"/>
    <col min="6209" max="6449" width="11" style="2"/>
    <col min="6450" max="6450" width="17.375" style="2" customWidth="1"/>
    <col min="6451" max="6451" width="6.125" style="2" customWidth="1"/>
    <col min="6452" max="6452" width="14.625" style="2" customWidth="1"/>
    <col min="6453" max="6453" width="8.25" style="2" customWidth="1"/>
    <col min="6454" max="6454" width="7.75" style="2" customWidth="1"/>
    <col min="6455" max="6455" width="9" style="2" customWidth="1"/>
    <col min="6456" max="6456" width="5.25" style="2" customWidth="1"/>
    <col min="6457" max="6457" width="5.75" style="2" customWidth="1"/>
    <col min="6458" max="6458" width="6.25" style="2" customWidth="1"/>
    <col min="6459" max="6463" width="5.25" style="2" customWidth="1"/>
    <col min="6464" max="6464" width="6.5" style="2" customWidth="1"/>
    <col min="6465" max="6705" width="11" style="2"/>
    <col min="6706" max="6706" width="17.375" style="2" customWidth="1"/>
    <col min="6707" max="6707" width="6.125" style="2" customWidth="1"/>
    <col min="6708" max="6708" width="14.625" style="2" customWidth="1"/>
    <col min="6709" max="6709" width="8.25" style="2" customWidth="1"/>
    <col min="6710" max="6710" width="7.75" style="2" customWidth="1"/>
    <col min="6711" max="6711" width="9" style="2" customWidth="1"/>
    <col min="6712" max="6712" width="5.25" style="2" customWidth="1"/>
    <col min="6713" max="6713" width="5.75" style="2" customWidth="1"/>
    <col min="6714" max="6714" width="6.25" style="2" customWidth="1"/>
    <col min="6715" max="6719" width="5.25" style="2" customWidth="1"/>
    <col min="6720" max="6720" width="6.5" style="2" customWidth="1"/>
    <col min="6721" max="6961" width="11" style="2"/>
    <col min="6962" max="6962" width="17.375" style="2" customWidth="1"/>
    <col min="6963" max="6963" width="6.125" style="2" customWidth="1"/>
    <col min="6964" max="6964" width="14.625" style="2" customWidth="1"/>
    <col min="6965" max="6965" width="8.25" style="2" customWidth="1"/>
    <col min="6966" max="6966" width="7.75" style="2" customWidth="1"/>
    <col min="6967" max="6967" width="9" style="2" customWidth="1"/>
    <col min="6968" max="6968" width="5.25" style="2" customWidth="1"/>
    <col min="6969" max="6969" width="5.75" style="2" customWidth="1"/>
    <col min="6970" max="6970" width="6.25" style="2" customWidth="1"/>
    <col min="6971" max="6975" width="5.25" style="2" customWidth="1"/>
    <col min="6976" max="6976" width="6.5" style="2" customWidth="1"/>
    <col min="6977" max="7217" width="11" style="2"/>
    <col min="7218" max="7218" width="17.375" style="2" customWidth="1"/>
    <col min="7219" max="7219" width="6.125" style="2" customWidth="1"/>
    <col min="7220" max="7220" width="14.625" style="2" customWidth="1"/>
    <col min="7221" max="7221" width="8.25" style="2" customWidth="1"/>
    <col min="7222" max="7222" width="7.75" style="2" customWidth="1"/>
    <col min="7223" max="7223" width="9" style="2" customWidth="1"/>
    <col min="7224" max="7224" width="5.25" style="2" customWidth="1"/>
    <col min="7225" max="7225" width="5.75" style="2" customWidth="1"/>
    <col min="7226" max="7226" width="6.25" style="2" customWidth="1"/>
    <col min="7227" max="7231" width="5.25" style="2" customWidth="1"/>
    <col min="7232" max="7232" width="6.5" style="2" customWidth="1"/>
    <col min="7233" max="7473" width="11" style="2"/>
    <col min="7474" max="7474" width="17.375" style="2" customWidth="1"/>
    <col min="7475" max="7475" width="6.125" style="2" customWidth="1"/>
    <col min="7476" max="7476" width="14.625" style="2" customWidth="1"/>
    <col min="7477" max="7477" width="8.25" style="2" customWidth="1"/>
    <col min="7478" max="7478" width="7.75" style="2" customWidth="1"/>
    <col min="7479" max="7479" width="9" style="2" customWidth="1"/>
    <col min="7480" max="7480" width="5.25" style="2" customWidth="1"/>
    <col min="7481" max="7481" width="5.75" style="2" customWidth="1"/>
    <col min="7482" max="7482" width="6.25" style="2" customWidth="1"/>
    <col min="7483" max="7487" width="5.25" style="2" customWidth="1"/>
    <col min="7488" max="7488" width="6.5" style="2" customWidth="1"/>
    <col min="7489" max="7729" width="11" style="2"/>
    <col min="7730" max="7730" width="17.375" style="2" customWidth="1"/>
    <col min="7731" max="7731" width="6.125" style="2" customWidth="1"/>
    <col min="7732" max="7732" width="14.625" style="2" customWidth="1"/>
    <col min="7733" max="7733" width="8.25" style="2" customWidth="1"/>
    <col min="7734" max="7734" width="7.75" style="2" customWidth="1"/>
    <col min="7735" max="7735" width="9" style="2" customWidth="1"/>
    <col min="7736" max="7736" width="5.25" style="2" customWidth="1"/>
    <col min="7737" max="7737" width="5.75" style="2" customWidth="1"/>
    <col min="7738" max="7738" width="6.25" style="2" customWidth="1"/>
    <col min="7739" max="7743" width="5.25" style="2" customWidth="1"/>
    <col min="7744" max="7744" width="6.5" style="2" customWidth="1"/>
    <col min="7745" max="7985" width="11" style="2"/>
    <col min="7986" max="7986" width="17.375" style="2" customWidth="1"/>
    <col min="7987" max="7987" width="6.125" style="2" customWidth="1"/>
    <col min="7988" max="7988" width="14.625" style="2" customWidth="1"/>
    <col min="7989" max="7989" width="8.25" style="2" customWidth="1"/>
    <col min="7990" max="7990" width="7.75" style="2" customWidth="1"/>
    <col min="7991" max="7991" width="9" style="2" customWidth="1"/>
    <col min="7992" max="7992" width="5.25" style="2" customWidth="1"/>
    <col min="7993" max="7993" width="5.75" style="2" customWidth="1"/>
    <col min="7994" max="7994" width="6.25" style="2" customWidth="1"/>
    <col min="7995" max="7999" width="5.25" style="2" customWidth="1"/>
    <col min="8000" max="8000" width="6.5" style="2" customWidth="1"/>
    <col min="8001" max="8241" width="11" style="2"/>
    <col min="8242" max="8242" width="17.375" style="2" customWidth="1"/>
    <col min="8243" max="8243" width="6.125" style="2" customWidth="1"/>
    <col min="8244" max="8244" width="14.625" style="2" customWidth="1"/>
    <col min="8245" max="8245" width="8.25" style="2" customWidth="1"/>
    <col min="8246" max="8246" width="7.75" style="2" customWidth="1"/>
    <col min="8247" max="8247" width="9" style="2" customWidth="1"/>
    <col min="8248" max="8248" width="5.25" style="2" customWidth="1"/>
    <col min="8249" max="8249" width="5.75" style="2" customWidth="1"/>
    <col min="8250" max="8250" width="6.25" style="2" customWidth="1"/>
    <col min="8251" max="8255" width="5.25" style="2" customWidth="1"/>
    <col min="8256" max="8256" width="6.5" style="2" customWidth="1"/>
    <col min="8257" max="8497" width="11" style="2"/>
    <col min="8498" max="8498" width="17.375" style="2" customWidth="1"/>
    <col min="8499" max="8499" width="6.125" style="2" customWidth="1"/>
    <col min="8500" max="8500" width="14.625" style="2" customWidth="1"/>
    <col min="8501" max="8501" width="8.25" style="2" customWidth="1"/>
    <col min="8502" max="8502" width="7.75" style="2" customWidth="1"/>
    <col min="8503" max="8503" width="9" style="2" customWidth="1"/>
    <col min="8504" max="8504" width="5.25" style="2" customWidth="1"/>
    <col min="8505" max="8505" width="5.75" style="2" customWidth="1"/>
    <col min="8506" max="8506" width="6.25" style="2" customWidth="1"/>
    <col min="8507" max="8511" width="5.25" style="2" customWidth="1"/>
    <col min="8512" max="8512" width="6.5" style="2" customWidth="1"/>
    <col min="8513" max="8753" width="11" style="2"/>
    <col min="8754" max="8754" width="17.375" style="2" customWidth="1"/>
    <col min="8755" max="8755" width="6.125" style="2" customWidth="1"/>
    <col min="8756" max="8756" width="14.625" style="2" customWidth="1"/>
    <col min="8757" max="8757" width="8.25" style="2" customWidth="1"/>
    <col min="8758" max="8758" width="7.75" style="2" customWidth="1"/>
    <col min="8759" max="8759" width="9" style="2" customWidth="1"/>
    <col min="8760" max="8760" width="5.25" style="2" customWidth="1"/>
    <col min="8761" max="8761" width="5.75" style="2" customWidth="1"/>
    <col min="8762" max="8762" width="6.25" style="2" customWidth="1"/>
    <col min="8763" max="8767" width="5.25" style="2" customWidth="1"/>
    <col min="8768" max="8768" width="6.5" style="2" customWidth="1"/>
    <col min="8769" max="9009" width="11" style="2"/>
    <col min="9010" max="9010" width="17.375" style="2" customWidth="1"/>
    <col min="9011" max="9011" width="6.125" style="2" customWidth="1"/>
    <col min="9012" max="9012" width="14.625" style="2" customWidth="1"/>
    <col min="9013" max="9013" width="8.25" style="2" customWidth="1"/>
    <col min="9014" max="9014" width="7.75" style="2" customWidth="1"/>
    <col min="9015" max="9015" width="9" style="2" customWidth="1"/>
    <col min="9016" max="9016" width="5.25" style="2" customWidth="1"/>
    <col min="9017" max="9017" width="5.75" style="2" customWidth="1"/>
    <col min="9018" max="9018" width="6.25" style="2" customWidth="1"/>
    <col min="9019" max="9023" width="5.25" style="2" customWidth="1"/>
    <col min="9024" max="9024" width="6.5" style="2" customWidth="1"/>
    <col min="9025" max="9265" width="11" style="2"/>
    <col min="9266" max="9266" width="17.375" style="2" customWidth="1"/>
    <col min="9267" max="9267" width="6.125" style="2" customWidth="1"/>
    <col min="9268" max="9268" width="14.625" style="2" customWidth="1"/>
    <col min="9269" max="9269" width="8.25" style="2" customWidth="1"/>
    <col min="9270" max="9270" width="7.75" style="2" customWidth="1"/>
    <col min="9271" max="9271" width="9" style="2" customWidth="1"/>
    <col min="9272" max="9272" width="5.25" style="2" customWidth="1"/>
    <col min="9273" max="9273" width="5.75" style="2" customWidth="1"/>
    <col min="9274" max="9274" width="6.25" style="2" customWidth="1"/>
    <col min="9275" max="9279" width="5.25" style="2" customWidth="1"/>
    <col min="9280" max="9280" width="6.5" style="2" customWidth="1"/>
    <col min="9281" max="9521" width="11" style="2"/>
    <col min="9522" max="9522" width="17.375" style="2" customWidth="1"/>
    <col min="9523" max="9523" width="6.125" style="2" customWidth="1"/>
    <col min="9524" max="9524" width="14.625" style="2" customWidth="1"/>
    <col min="9525" max="9525" width="8.25" style="2" customWidth="1"/>
    <col min="9526" max="9526" width="7.75" style="2" customWidth="1"/>
    <col min="9527" max="9527" width="9" style="2" customWidth="1"/>
    <col min="9528" max="9528" width="5.25" style="2" customWidth="1"/>
    <col min="9529" max="9529" width="5.75" style="2" customWidth="1"/>
    <col min="9530" max="9530" width="6.25" style="2" customWidth="1"/>
    <col min="9531" max="9535" width="5.25" style="2" customWidth="1"/>
    <col min="9536" max="9536" width="6.5" style="2" customWidth="1"/>
    <col min="9537" max="9777" width="11" style="2"/>
    <col min="9778" max="9778" width="17.375" style="2" customWidth="1"/>
    <col min="9779" max="9779" width="6.125" style="2" customWidth="1"/>
    <col min="9780" max="9780" width="14.625" style="2" customWidth="1"/>
    <col min="9781" max="9781" width="8.25" style="2" customWidth="1"/>
    <col min="9782" max="9782" width="7.75" style="2" customWidth="1"/>
    <col min="9783" max="9783" width="9" style="2" customWidth="1"/>
    <col min="9784" max="9784" width="5.25" style="2" customWidth="1"/>
    <col min="9785" max="9785" width="5.75" style="2" customWidth="1"/>
    <col min="9786" max="9786" width="6.25" style="2" customWidth="1"/>
    <col min="9787" max="9791" width="5.25" style="2" customWidth="1"/>
    <col min="9792" max="9792" width="6.5" style="2" customWidth="1"/>
    <col min="9793" max="10033" width="11" style="2"/>
    <col min="10034" max="10034" width="17.375" style="2" customWidth="1"/>
    <col min="10035" max="10035" width="6.125" style="2" customWidth="1"/>
    <col min="10036" max="10036" width="14.625" style="2" customWidth="1"/>
    <col min="10037" max="10037" width="8.25" style="2" customWidth="1"/>
    <col min="10038" max="10038" width="7.75" style="2" customWidth="1"/>
    <col min="10039" max="10039" width="9" style="2" customWidth="1"/>
    <col min="10040" max="10040" width="5.25" style="2" customWidth="1"/>
    <col min="10041" max="10041" width="5.75" style="2" customWidth="1"/>
    <col min="10042" max="10042" width="6.25" style="2" customWidth="1"/>
    <col min="10043" max="10047" width="5.25" style="2" customWidth="1"/>
    <col min="10048" max="10048" width="6.5" style="2" customWidth="1"/>
    <col min="10049" max="10289" width="11" style="2"/>
    <col min="10290" max="10290" width="17.375" style="2" customWidth="1"/>
    <col min="10291" max="10291" width="6.125" style="2" customWidth="1"/>
    <col min="10292" max="10292" width="14.625" style="2" customWidth="1"/>
    <col min="10293" max="10293" width="8.25" style="2" customWidth="1"/>
    <col min="10294" max="10294" width="7.75" style="2" customWidth="1"/>
    <col min="10295" max="10295" width="9" style="2" customWidth="1"/>
    <col min="10296" max="10296" width="5.25" style="2" customWidth="1"/>
    <col min="10297" max="10297" width="5.75" style="2" customWidth="1"/>
    <col min="10298" max="10298" width="6.25" style="2" customWidth="1"/>
    <col min="10299" max="10303" width="5.25" style="2" customWidth="1"/>
    <col min="10304" max="10304" width="6.5" style="2" customWidth="1"/>
    <col min="10305" max="10545" width="11" style="2"/>
    <col min="10546" max="10546" width="17.375" style="2" customWidth="1"/>
    <col min="10547" max="10547" width="6.125" style="2" customWidth="1"/>
    <col min="10548" max="10548" width="14.625" style="2" customWidth="1"/>
    <col min="10549" max="10549" width="8.25" style="2" customWidth="1"/>
    <col min="10550" max="10550" width="7.75" style="2" customWidth="1"/>
    <col min="10551" max="10551" width="9" style="2" customWidth="1"/>
    <col min="10552" max="10552" width="5.25" style="2" customWidth="1"/>
    <col min="10553" max="10553" width="5.75" style="2" customWidth="1"/>
    <col min="10554" max="10554" width="6.25" style="2" customWidth="1"/>
    <col min="10555" max="10559" width="5.25" style="2" customWidth="1"/>
    <col min="10560" max="10560" width="6.5" style="2" customWidth="1"/>
    <col min="10561" max="10801" width="11" style="2"/>
    <col min="10802" max="10802" width="17.375" style="2" customWidth="1"/>
    <col min="10803" max="10803" width="6.125" style="2" customWidth="1"/>
    <col min="10804" max="10804" width="14.625" style="2" customWidth="1"/>
    <col min="10805" max="10805" width="8.25" style="2" customWidth="1"/>
    <col min="10806" max="10806" width="7.75" style="2" customWidth="1"/>
    <col min="10807" max="10807" width="9" style="2" customWidth="1"/>
    <col min="10808" max="10808" width="5.25" style="2" customWidth="1"/>
    <col min="10809" max="10809" width="5.75" style="2" customWidth="1"/>
    <col min="10810" max="10810" width="6.25" style="2" customWidth="1"/>
    <col min="10811" max="10815" width="5.25" style="2" customWidth="1"/>
    <col min="10816" max="10816" width="6.5" style="2" customWidth="1"/>
    <col min="10817" max="11057" width="11" style="2"/>
    <col min="11058" max="11058" width="17.375" style="2" customWidth="1"/>
    <col min="11059" max="11059" width="6.125" style="2" customWidth="1"/>
    <col min="11060" max="11060" width="14.625" style="2" customWidth="1"/>
    <col min="11061" max="11061" width="8.25" style="2" customWidth="1"/>
    <col min="11062" max="11062" width="7.75" style="2" customWidth="1"/>
    <col min="11063" max="11063" width="9" style="2" customWidth="1"/>
    <col min="11064" max="11064" width="5.25" style="2" customWidth="1"/>
    <col min="11065" max="11065" width="5.75" style="2" customWidth="1"/>
    <col min="11066" max="11066" width="6.25" style="2" customWidth="1"/>
    <col min="11067" max="11071" width="5.25" style="2" customWidth="1"/>
    <col min="11072" max="11072" width="6.5" style="2" customWidth="1"/>
    <col min="11073" max="11313" width="11" style="2"/>
    <col min="11314" max="11314" width="17.375" style="2" customWidth="1"/>
    <col min="11315" max="11315" width="6.125" style="2" customWidth="1"/>
    <col min="11316" max="11316" width="14.625" style="2" customWidth="1"/>
    <col min="11317" max="11317" width="8.25" style="2" customWidth="1"/>
    <col min="11318" max="11318" width="7.75" style="2" customWidth="1"/>
    <col min="11319" max="11319" width="9" style="2" customWidth="1"/>
    <col min="11320" max="11320" width="5.25" style="2" customWidth="1"/>
    <col min="11321" max="11321" width="5.75" style="2" customWidth="1"/>
    <col min="11322" max="11322" width="6.25" style="2" customWidth="1"/>
    <col min="11323" max="11327" width="5.25" style="2" customWidth="1"/>
    <col min="11328" max="11328" width="6.5" style="2" customWidth="1"/>
    <col min="11329" max="11569" width="11" style="2"/>
    <col min="11570" max="11570" width="17.375" style="2" customWidth="1"/>
    <col min="11571" max="11571" width="6.125" style="2" customWidth="1"/>
    <col min="11572" max="11572" width="14.625" style="2" customWidth="1"/>
    <col min="11573" max="11573" width="8.25" style="2" customWidth="1"/>
    <col min="11574" max="11574" width="7.75" style="2" customWidth="1"/>
    <col min="11575" max="11575" width="9" style="2" customWidth="1"/>
    <col min="11576" max="11576" width="5.25" style="2" customWidth="1"/>
    <col min="11577" max="11577" width="5.75" style="2" customWidth="1"/>
    <col min="11578" max="11578" width="6.25" style="2" customWidth="1"/>
    <col min="11579" max="11583" width="5.25" style="2" customWidth="1"/>
    <col min="11584" max="11584" width="6.5" style="2" customWidth="1"/>
    <col min="11585" max="11825" width="11" style="2"/>
    <col min="11826" max="11826" width="17.375" style="2" customWidth="1"/>
    <col min="11827" max="11827" width="6.125" style="2" customWidth="1"/>
    <col min="11828" max="11828" width="14.625" style="2" customWidth="1"/>
    <col min="11829" max="11829" width="8.25" style="2" customWidth="1"/>
    <col min="11830" max="11830" width="7.75" style="2" customWidth="1"/>
    <col min="11831" max="11831" width="9" style="2" customWidth="1"/>
    <col min="11832" max="11832" width="5.25" style="2" customWidth="1"/>
    <col min="11833" max="11833" width="5.75" style="2" customWidth="1"/>
    <col min="11834" max="11834" width="6.25" style="2" customWidth="1"/>
    <col min="11835" max="11839" width="5.25" style="2" customWidth="1"/>
    <col min="11840" max="11840" width="6.5" style="2" customWidth="1"/>
    <col min="11841" max="12081" width="11" style="2"/>
    <col min="12082" max="12082" width="17.375" style="2" customWidth="1"/>
    <col min="12083" max="12083" width="6.125" style="2" customWidth="1"/>
    <col min="12084" max="12084" width="14.625" style="2" customWidth="1"/>
    <col min="12085" max="12085" width="8.25" style="2" customWidth="1"/>
    <col min="12086" max="12086" width="7.75" style="2" customWidth="1"/>
    <col min="12087" max="12087" width="9" style="2" customWidth="1"/>
    <col min="12088" max="12088" width="5.25" style="2" customWidth="1"/>
    <col min="12089" max="12089" width="5.75" style="2" customWidth="1"/>
    <col min="12090" max="12090" width="6.25" style="2" customWidth="1"/>
    <col min="12091" max="12095" width="5.25" style="2" customWidth="1"/>
    <col min="12096" max="12096" width="6.5" style="2" customWidth="1"/>
    <col min="12097" max="12337" width="11" style="2"/>
    <col min="12338" max="12338" width="17.375" style="2" customWidth="1"/>
    <col min="12339" max="12339" width="6.125" style="2" customWidth="1"/>
    <col min="12340" max="12340" width="14.625" style="2" customWidth="1"/>
    <col min="12341" max="12341" width="8.25" style="2" customWidth="1"/>
    <col min="12342" max="12342" width="7.75" style="2" customWidth="1"/>
    <col min="12343" max="12343" width="9" style="2" customWidth="1"/>
    <col min="12344" max="12344" width="5.25" style="2" customWidth="1"/>
    <col min="12345" max="12345" width="5.75" style="2" customWidth="1"/>
    <col min="12346" max="12346" width="6.25" style="2" customWidth="1"/>
    <col min="12347" max="12351" width="5.25" style="2" customWidth="1"/>
    <col min="12352" max="12352" width="6.5" style="2" customWidth="1"/>
    <col min="12353" max="12593" width="11" style="2"/>
    <col min="12594" max="12594" width="17.375" style="2" customWidth="1"/>
    <col min="12595" max="12595" width="6.125" style="2" customWidth="1"/>
    <col min="12596" max="12596" width="14.625" style="2" customWidth="1"/>
    <col min="12597" max="12597" width="8.25" style="2" customWidth="1"/>
    <col min="12598" max="12598" width="7.75" style="2" customWidth="1"/>
    <col min="12599" max="12599" width="9" style="2" customWidth="1"/>
    <col min="12600" max="12600" width="5.25" style="2" customWidth="1"/>
    <col min="12601" max="12601" width="5.75" style="2" customWidth="1"/>
    <col min="12602" max="12602" width="6.25" style="2" customWidth="1"/>
    <col min="12603" max="12607" width="5.25" style="2" customWidth="1"/>
    <col min="12608" max="12608" width="6.5" style="2" customWidth="1"/>
    <col min="12609" max="12849" width="11" style="2"/>
    <col min="12850" max="12850" width="17.375" style="2" customWidth="1"/>
    <col min="12851" max="12851" width="6.125" style="2" customWidth="1"/>
    <col min="12852" max="12852" width="14.625" style="2" customWidth="1"/>
    <col min="12853" max="12853" width="8.25" style="2" customWidth="1"/>
    <col min="12854" max="12854" width="7.75" style="2" customWidth="1"/>
    <col min="12855" max="12855" width="9" style="2" customWidth="1"/>
    <col min="12856" max="12856" width="5.25" style="2" customWidth="1"/>
    <col min="12857" max="12857" width="5.75" style="2" customWidth="1"/>
    <col min="12858" max="12858" width="6.25" style="2" customWidth="1"/>
    <col min="12859" max="12863" width="5.25" style="2" customWidth="1"/>
    <col min="12864" max="12864" width="6.5" style="2" customWidth="1"/>
    <col min="12865" max="13105" width="11" style="2"/>
    <col min="13106" max="13106" width="17.375" style="2" customWidth="1"/>
    <col min="13107" max="13107" width="6.125" style="2" customWidth="1"/>
    <col min="13108" max="13108" width="14.625" style="2" customWidth="1"/>
    <col min="13109" max="13109" width="8.25" style="2" customWidth="1"/>
    <col min="13110" max="13110" width="7.75" style="2" customWidth="1"/>
    <col min="13111" max="13111" width="9" style="2" customWidth="1"/>
    <col min="13112" max="13112" width="5.25" style="2" customWidth="1"/>
    <col min="13113" max="13113" width="5.75" style="2" customWidth="1"/>
    <col min="13114" max="13114" width="6.25" style="2" customWidth="1"/>
    <col min="13115" max="13119" width="5.25" style="2" customWidth="1"/>
    <col min="13120" max="13120" width="6.5" style="2" customWidth="1"/>
    <col min="13121" max="13361" width="11" style="2"/>
    <col min="13362" max="13362" width="17.375" style="2" customWidth="1"/>
    <col min="13363" max="13363" width="6.125" style="2" customWidth="1"/>
    <col min="13364" max="13364" width="14.625" style="2" customWidth="1"/>
    <col min="13365" max="13365" width="8.25" style="2" customWidth="1"/>
    <col min="13366" max="13366" width="7.75" style="2" customWidth="1"/>
    <col min="13367" max="13367" width="9" style="2" customWidth="1"/>
    <col min="13368" max="13368" width="5.25" style="2" customWidth="1"/>
    <col min="13369" max="13369" width="5.75" style="2" customWidth="1"/>
    <col min="13370" max="13370" width="6.25" style="2" customWidth="1"/>
    <col min="13371" max="13375" width="5.25" style="2" customWidth="1"/>
    <col min="13376" max="13376" width="6.5" style="2" customWidth="1"/>
    <col min="13377" max="13617" width="11" style="2"/>
    <col min="13618" max="13618" width="17.375" style="2" customWidth="1"/>
    <col min="13619" max="13619" width="6.125" style="2" customWidth="1"/>
    <col min="13620" max="13620" width="14.625" style="2" customWidth="1"/>
    <col min="13621" max="13621" width="8.25" style="2" customWidth="1"/>
    <col min="13622" max="13622" width="7.75" style="2" customWidth="1"/>
    <col min="13623" max="13623" width="9" style="2" customWidth="1"/>
    <col min="13624" max="13624" width="5.25" style="2" customWidth="1"/>
    <col min="13625" max="13625" width="5.75" style="2" customWidth="1"/>
    <col min="13626" max="13626" width="6.25" style="2" customWidth="1"/>
    <col min="13627" max="13631" width="5.25" style="2" customWidth="1"/>
    <col min="13632" max="13632" width="6.5" style="2" customWidth="1"/>
    <col min="13633" max="13873" width="11" style="2"/>
    <col min="13874" max="13874" width="17.375" style="2" customWidth="1"/>
    <col min="13875" max="13875" width="6.125" style="2" customWidth="1"/>
    <col min="13876" max="13876" width="14.625" style="2" customWidth="1"/>
    <col min="13877" max="13877" width="8.25" style="2" customWidth="1"/>
    <col min="13878" max="13878" width="7.75" style="2" customWidth="1"/>
    <col min="13879" max="13879" width="9" style="2" customWidth="1"/>
    <col min="13880" max="13880" width="5.25" style="2" customWidth="1"/>
    <col min="13881" max="13881" width="5.75" style="2" customWidth="1"/>
    <col min="13882" max="13882" width="6.25" style="2" customWidth="1"/>
    <col min="13883" max="13887" width="5.25" style="2" customWidth="1"/>
    <col min="13888" max="13888" width="6.5" style="2" customWidth="1"/>
    <col min="13889" max="14129" width="11" style="2"/>
    <col min="14130" max="14130" width="17.375" style="2" customWidth="1"/>
    <col min="14131" max="14131" width="6.125" style="2" customWidth="1"/>
    <col min="14132" max="14132" width="14.625" style="2" customWidth="1"/>
    <col min="14133" max="14133" width="8.25" style="2" customWidth="1"/>
    <col min="14134" max="14134" width="7.75" style="2" customWidth="1"/>
    <col min="14135" max="14135" width="9" style="2" customWidth="1"/>
    <col min="14136" max="14136" width="5.25" style="2" customWidth="1"/>
    <col min="14137" max="14137" width="5.75" style="2" customWidth="1"/>
    <col min="14138" max="14138" width="6.25" style="2" customWidth="1"/>
    <col min="14139" max="14143" width="5.25" style="2" customWidth="1"/>
    <col min="14144" max="14144" width="6.5" style="2" customWidth="1"/>
    <col min="14145" max="14385" width="11" style="2"/>
    <col min="14386" max="14386" width="17.375" style="2" customWidth="1"/>
    <col min="14387" max="14387" width="6.125" style="2" customWidth="1"/>
    <col min="14388" max="14388" width="14.625" style="2" customWidth="1"/>
    <col min="14389" max="14389" width="8.25" style="2" customWidth="1"/>
    <col min="14390" max="14390" width="7.75" style="2" customWidth="1"/>
    <col min="14391" max="14391" width="9" style="2" customWidth="1"/>
    <col min="14392" max="14392" width="5.25" style="2" customWidth="1"/>
    <col min="14393" max="14393" width="5.75" style="2" customWidth="1"/>
    <col min="14394" max="14394" width="6.25" style="2" customWidth="1"/>
    <col min="14395" max="14399" width="5.25" style="2" customWidth="1"/>
    <col min="14400" max="14400" width="6.5" style="2" customWidth="1"/>
    <col min="14401" max="14641" width="11" style="2"/>
    <col min="14642" max="14642" width="17.375" style="2" customWidth="1"/>
    <col min="14643" max="14643" width="6.125" style="2" customWidth="1"/>
    <col min="14644" max="14644" width="14.625" style="2" customWidth="1"/>
    <col min="14645" max="14645" width="8.25" style="2" customWidth="1"/>
    <col min="14646" max="14646" width="7.75" style="2" customWidth="1"/>
    <col min="14647" max="14647" width="9" style="2" customWidth="1"/>
    <col min="14648" max="14648" width="5.25" style="2" customWidth="1"/>
    <col min="14649" max="14649" width="5.75" style="2" customWidth="1"/>
    <col min="14650" max="14650" width="6.25" style="2" customWidth="1"/>
    <col min="14651" max="14655" width="5.25" style="2" customWidth="1"/>
    <col min="14656" max="14656" width="6.5" style="2" customWidth="1"/>
    <col min="14657" max="14897" width="11" style="2"/>
    <col min="14898" max="14898" width="17.375" style="2" customWidth="1"/>
    <col min="14899" max="14899" width="6.125" style="2" customWidth="1"/>
    <col min="14900" max="14900" width="14.625" style="2" customWidth="1"/>
    <col min="14901" max="14901" width="8.25" style="2" customWidth="1"/>
    <col min="14902" max="14902" width="7.75" style="2" customWidth="1"/>
    <col min="14903" max="14903" width="9" style="2" customWidth="1"/>
    <col min="14904" max="14904" width="5.25" style="2" customWidth="1"/>
    <col min="14905" max="14905" width="5.75" style="2" customWidth="1"/>
    <col min="14906" max="14906" width="6.25" style="2" customWidth="1"/>
    <col min="14907" max="14911" width="5.25" style="2" customWidth="1"/>
    <col min="14912" max="14912" width="6.5" style="2" customWidth="1"/>
    <col min="14913" max="15153" width="11" style="2"/>
    <col min="15154" max="15154" width="17.375" style="2" customWidth="1"/>
    <col min="15155" max="15155" width="6.125" style="2" customWidth="1"/>
    <col min="15156" max="15156" width="14.625" style="2" customWidth="1"/>
    <col min="15157" max="15157" width="8.25" style="2" customWidth="1"/>
    <col min="15158" max="15158" width="7.75" style="2" customWidth="1"/>
    <col min="15159" max="15159" width="9" style="2" customWidth="1"/>
    <col min="15160" max="15160" width="5.25" style="2" customWidth="1"/>
    <col min="15161" max="15161" width="5.75" style="2" customWidth="1"/>
    <col min="15162" max="15162" width="6.25" style="2" customWidth="1"/>
    <col min="15163" max="15167" width="5.25" style="2" customWidth="1"/>
    <col min="15168" max="15168" width="6.5" style="2" customWidth="1"/>
    <col min="15169" max="15409" width="11" style="2"/>
    <col min="15410" max="15410" width="17.375" style="2" customWidth="1"/>
    <col min="15411" max="15411" width="6.125" style="2" customWidth="1"/>
    <col min="15412" max="15412" width="14.625" style="2" customWidth="1"/>
    <col min="15413" max="15413" width="8.25" style="2" customWidth="1"/>
    <col min="15414" max="15414" width="7.75" style="2" customWidth="1"/>
    <col min="15415" max="15415" width="9" style="2" customWidth="1"/>
    <col min="15416" max="15416" width="5.25" style="2" customWidth="1"/>
    <col min="15417" max="15417" width="5.75" style="2" customWidth="1"/>
    <col min="15418" max="15418" width="6.25" style="2" customWidth="1"/>
    <col min="15419" max="15423" width="5.25" style="2" customWidth="1"/>
    <col min="15424" max="15424" width="6.5" style="2" customWidth="1"/>
    <col min="15425" max="15665" width="11" style="2"/>
    <col min="15666" max="15666" width="17.375" style="2" customWidth="1"/>
    <col min="15667" max="15667" width="6.125" style="2" customWidth="1"/>
    <col min="15668" max="15668" width="14.625" style="2" customWidth="1"/>
    <col min="15669" max="15669" width="8.25" style="2" customWidth="1"/>
    <col min="15670" max="15670" width="7.75" style="2" customWidth="1"/>
    <col min="15671" max="15671" width="9" style="2" customWidth="1"/>
    <col min="15672" max="15672" width="5.25" style="2" customWidth="1"/>
    <col min="15673" max="15673" width="5.75" style="2" customWidth="1"/>
    <col min="15674" max="15674" width="6.25" style="2" customWidth="1"/>
    <col min="15675" max="15679" width="5.25" style="2" customWidth="1"/>
    <col min="15680" max="15680" width="6.5" style="2" customWidth="1"/>
    <col min="15681" max="15921" width="11" style="2"/>
    <col min="15922" max="15922" width="17.375" style="2" customWidth="1"/>
    <col min="15923" max="15923" width="6.125" style="2" customWidth="1"/>
    <col min="15924" max="15924" width="14.625" style="2" customWidth="1"/>
    <col min="15925" max="15925" width="8.25" style="2" customWidth="1"/>
    <col min="15926" max="15926" width="7.75" style="2" customWidth="1"/>
    <col min="15927" max="15927" width="9" style="2" customWidth="1"/>
    <col min="15928" max="15928" width="5.25" style="2" customWidth="1"/>
    <col min="15929" max="15929" width="5.75" style="2" customWidth="1"/>
    <col min="15930" max="15930" width="6.25" style="2" customWidth="1"/>
    <col min="15931" max="15935" width="5.25" style="2" customWidth="1"/>
    <col min="15936" max="15936" width="6.5" style="2" customWidth="1"/>
    <col min="15937" max="16177" width="11" style="2"/>
    <col min="16178" max="16178" width="17.375" style="2" customWidth="1"/>
    <col min="16179" max="16179" width="6.125" style="2" customWidth="1"/>
    <col min="16180" max="16180" width="14.625" style="2" customWidth="1"/>
    <col min="16181" max="16181" width="8.25" style="2" customWidth="1"/>
    <col min="16182" max="16182" width="7.75" style="2" customWidth="1"/>
    <col min="16183" max="16183" width="9" style="2" customWidth="1"/>
    <col min="16184" max="16184" width="5.25" style="2" customWidth="1"/>
    <col min="16185" max="16185" width="5.75" style="2" customWidth="1"/>
    <col min="16186" max="16186" width="6.25" style="2" customWidth="1"/>
    <col min="16187" max="16191" width="5.25" style="2" customWidth="1"/>
    <col min="16192" max="16192" width="6.5" style="2" customWidth="1"/>
    <col min="16193" max="16384" width="11" style="2"/>
  </cols>
  <sheetData>
    <row r="1" spans="1:71" s="1" customFormat="1" ht="33" customHeight="1" x14ac:dyDescent="0.25">
      <c r="B1" s="51" t="s">
        <v>167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</row>
    <row r="2" spans="1:71" ht="19.5" customHeight="1" x14ac:dyDescent="0.2">
      <c r="I2" s="53" t="s">
        <v>49</v>
      </c>
      <c r="J2" s="54"/>
      <c r="K2" s="54"/>
      <c r="L2" s="54"/>
      <c r="M2" s="54"/>
      <c r="N2" s="54"/>
      <c r="O2" s="54"/>
      <c r="P2" s="54"/>
      <c r="Q2" s="54"/>
      <c r="R2" s="54"/>
      <c r="S2" s="25"/>
      <c r="T2" s="52" t="s">
        <v>50</v>
      </c>
      <c r="U2" s="52"/>
      <c r="V2" s="53" t="s">
        <v>53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60"/>
    </row>
    <row r="3" spans="1:71" ht="19.5" customHeight="1" x14ac:dyDescent="0.2">
      <c r="I3" s="52" t="s">
        <v>36</v>
      </c>
      <c r="J3" s="52"/>
      <c r="K3" s="52"/>
      <c r="L3" s="52"/>
      <c r="M3" s="52"/>
      <c r="N3" s="52" t="s">
        <v>43</v>
      </c>
      <c r="O3" s="52"/>
      <c r="P3" s="52" t="s">
        <v>46</v>
      </c>
      <c r="Q3" s="52"/>
      <c r="R3" s="55" t="s">
        <v>47</v>
      </c>
      <c r="S3" s="28"/>
      <c r="T3" s="55"/>
      <c r="U3" s="57"/>
      <c r="V3" s="50" t="s">
        <v>58</v>
      </c>
      <c r="W3" s="50"/>
      <c r="X3" s="50"/>
      <c r="Y3" s="50" t="s">
        <v>59</v>
      </c>
      <c r="Z3" s="50"/>
      <c r="AA3" s="50"/>
      <c r="AB3" s="50" t="s">
        <v>67</v>
      </c>
      <c r="AC3" s="50"/>
      <c r="AD3" s="50"/>
      <c r="AE3" s="50"/>
      <c r="AF3" s="50"/>
      <c r="AG3" s="50" t="s">
        <v>77</v>
      </c>
      <c r="AH3" s="50"/>
      <c r="AI3" s="50"/>
      <c r="AJ3" s="50"/>
      <c r="AK3" s="50"/>
      <c r="AL3" s="50" t="s">
        <v>86</v>
      </c>
      <c r="AM3" s="50" t="s">
        <v>87</v>
      </c>
      <c r="AN3" s="53" t="s">
        <v>88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60"/>
    </row>
    <row r="4" spans="1:71" s="3" customFormat="1" ht="30" customHeight="1" x14ac:dyDescent="0.25">
      <c r="A4" s="9"/>
      <c r="B4" s="9"/>
      <c r="C4" s="9"/>
      <c r="D4" s="9"/>
      <c r="E4" s="9"/>
      <c r="F4" s="9"/>
      <c r="G4" s="9"/>
      <c r="H4" s="9"/>
      <c r="I4" s="50" t="s">
        <v>35</v>
      </c>
      <c r="J4" s="50"/>
      <c r="K4" s="48" t="s">
        <v>140</v>
      </c>
      <c r="L4" s="5" t="s">
        <v>142</v>
      </c>
      <c r="M4" s="4" t="s">
        <v>143</v>
      </c>
      <c r="N4" s="24" t="s">
        <v>38</v>
      </c>
      <c r="O4" s="24" t="s">
        <v>40</v>
      </c>
      <c r="P4" s="24" t="s">
        <v>44</v>
      </c>
      <c r="Q4" s="24" t="s">
        <v>45</v>
      </c>
      <c r="R4" s="56"/>
      <c r="S4" s="29"/>
      <c r="T4" s="58"/>
      <c r="U4" s="59"/>
      <c r="V4" s="24" t="s">
        <v>55</v>
      </c>
      <c r="W4" s="24" t="s">
        <v>54</v>
      </c>
      <c r="X4" s="24"/>
      <c r="Y4" s="24" t="s">
        <v>62</v>
      </c>
      <c r="Z4" s="24" t="s">
        <v>63</v>
      </c>
      <c r="AA4" s="24"/>
      <c r="AB4" s="24" t="s">
        <v>68</v>
      </c>
      <c r="AC4" s="24" t="s">
        <v>69</v>
      </c>
      <c r="AD4" s="24" t="s">
        <v>70</v>
      </c>
      <c r="AE4" s="24" t="s">
        <v>71</v>
      </c>
      <c r="AF4" s="24"/>
      <c r="AG4" s="50" t="s">
        <v>78</v>
      </c>
      <c r="AH4" s="50"/>
      <c r="AI4" s="24" t="s">
        <v>81</v>
      </c>
      <c r="AJ4" s="24" t="s">
        <v>82</v>
      </c>
      <c r="AK4" s="24"/>
      <c r="AL4" s="50"/>
      <c r="AM4" s="50"/>
      <c r="AN4" s="50" t="s">
        <v>89</v>
      </c>
      <c r="AO4" s="50"/>
      <c r="AP4" s="50"/>
      <c r="AQ4" s="50"/>
      <c r="AR4" s="50"/>
      <c r="AS4" s="50"/>
      <c r="AT4" s="50" t="s">
        <v>90</v>
      </c>
      <c r="AU4" s="50"/>
      <c r="AV4" s="50"/>
      <c r="AW4" s="50"/>
      <c r="AX4" s="50"/>
      <c r="AY4" s="50"/>
      <c r="AZ4" s="50" t="s">
        <v>91</v>
      </c>
      <c r="BA4" s="50"/>
      <c r="BB4" s="50"/>
      <c r="BC4" s="50"/>
      <c r="BD4" s="50"/>
      <c r="BE4" s="50"/>
      <c r="BF4" s="50" t="s">
        <v>92</v>
      </c>
      <c r="BG4" s="50"/>
      <c r="BH4" s="50"/>
      <c r="BI4" s="50"/>
      <c r="BJ4" s="50"/>
      <c r="BK4" s="61" t="s">
        <v>99</v>
      </c>
      <c r="BL4" s="62"/>
      <c r="BM4" s="63"/>
      <c r="BN4" s="27"/>
      <c r="BO4" s="11"/>
    </row>
    <row r="5" spans="1:71" s="3" customFormat="1" ht="30" customHeight="1" x14ac:dyDescent="0.25">
      <c r="A5" s="6" t="s">
        <v>2</v>
      </c>
      <c r="B5" s="6" t="s">
        <v>33</v>
      </c>
      <c r="C5" s="6" t="s">
        <v>34</v>
      </c>
      <c r="D5" s="6" t="s">
        <v>0</v>
      </c>
      <c r="E5" s="6" t="s">
        <v>28</v>
      </c>
      <c r="F5" s="6" t="s">
        <v>29</v>
      </c>
      <c r="G5" s="6" t="s">
        <v>30</v>
      </c>
      <c r="H5" s="6" t="s">
        <v>95</v>
      </c>
      <c r="I5" s="7" t="s">
        <v>32</v>
      </c>
      <c r="J5" s="7" t="s">
        <v>139</v>
      </c>
      <c r="K5" s="7" t="s">
        <v>141</v>
      </c>
      <c r="L5" s="10" t="s">
        <v>31</v>
      </c>
      <c r="M5" s="10" t="s">
        <v>26</v>
      </c>
      <c r="N5" s="10" t="s">
        <v>41</v>
      </c>
      <c r="O5" s="10" t="s">
        <v>42</v>
      </c>
      <c r="P5" s="10" t="s">
        <v>27</v>
      </c>
      <c r="Q5" s="10" t="s">
        <v>48</v>
      </c>
      <c r="R5" s="26" t="s">
        <v>52</v>
      </c>
      <c r="S5" s="30" t="s">
        <v>93</v>
      </c>
      <c r="T5" s="26" t="s">
        <v>51</v>
      </c>
      <c r="U5" s="10" t="s">
        <v>56</v>
      </c>
      <c r="V5" s="10" t="s">
        <v>60</v>
      </c>
      <c r="W5" s="10" t="s">
        <v>61</v>
      </c>
      <c r="X5" s="10" t="s">
        <v>57</v>
      </c>
      <c r="Y5" s="10" t="s">
        <v>64</v>
      </c>
      <c r="Z5" s="10" t="s">
        <v>65</v>
      </c>
      <c r="AA5" s="10" t="s">
        <v>66</v>
      </c>
      <c r="AB5" s="10" t="s">
        <v>72</v>
      </c>
      <c r="AC5" s="10" t="s">
        <v>73</v>
      </c>
      <c r="AD5" s="10" t="s">
        <v>74</v>
      </c>
      <c r="AE5" s="10" t="s">
        <v>75</v>
      </c>
      <c r="AF5" s="10" t="s">
        <v>76</v>
      </c>
      <c r="AG5" s="10" t="s">
        <v>79</v>
      </c>
      <c r="AH5" s="10" t="s">
        <v>80</v>
      </c>
      <c r="AI5" s="10" t="s">
        <v>84</v>
      </c>
      <c r="AJ5" s="10" t="s">
        <v>85</v>
      </c>
      <c r="AK5" s="10" t="s">
        <v>83</v>
      </c>
      <c r="AL5" s="10" t="s">
        <v>39</v>
      </c>
      <c r="AM5" s="10" t="s">
        <v>37</v>
      </c>
      <c r="AN5" s="8" t="s">
        <v>3</v>
      </c>
      <c r="AO5" s="8" t="s">
        <v>4</v>
      </c>
      <c r="AP5" s="8" t="s">
        <v>5</v>
      </c>
      <c r="AQ5" s="8" t="s">
        <v>6</v>
      </c>
      <c r="AR5" s="8" t="s">
        <v>7</v>
      </c>
      <c r="AS5" s="8" t="s">
        <v>8</v>
      </c>
      <c r="AT5" s="8" t="s">
        <v>9</v>
      </c>
      <c r="AU5" s="8" t="s">
        <v>10</v>
      </c>
      <c r="AV5" s="8" t="s">
        <v>11</v>
      </c>
      <c r="AW5" s="8" t="s">
        <v>12</v>
      </c>
      <c r="AX5" s="8" t="s">
        <v>13</v>
      </c>
      <c r="AY5" s="8" t="s">
        <v>14</v>
      </c>
      <c r="AZ5" s="8" t="s">
        <v>16</v>
      </c>
      <c r="BA5" s="8" t="s">
        <v>17</v>
      </c>
      <c r="BB5" s="8" t="s">
        <v>18</v>
      </c>
      <c r="BC5" s="8" t="s">
        <v>19</v>
      </c>
      <c r="BD5" s="8" t="s">
        <v>20</v>
      </c>
      <c r="BE5" s="8" t="s">
        <v>15</v>
      </c>
      <c r="BF5" s="8" t="s">
        <v>21</v>
      </c>
      <c r="BG5" s="8" t="s">
        <v>22</v>
      </c>
      <c r="BH5" s="8" t="s">
        <v>23</v>
      </c>
      <c r="BI5" s="8" t="s">
        <v>24</v>
      </c>
      <c r="BJ5" s="8" t="s">
        <v>25</v>
      </c>
      <c r="BK5" s="8" t="s">
        <v>96</v>
      </c>
      <c r="BL5" s="8" t="s">
        <v>97</v>
      </c>
      <c r="BM5" s="8" t="s">
        <v>98</v>
      </c>
      <c r="BN5" s="8" t="s">
        <v>94</v>
      </c>
      <c r="BO5" s="7" t="s">
        <v>1</v>
      </c>
    </row>
    <row r="6" spans="1:71" s="40" customFormat="1" ht="24.95" customHeight="1" x14ac:dyDescent="0.2">
      <c r="A6" s="33" t="s">
        <v>144</v>
      </c>
      <c r="B6" s="33" t="s">
        <v>145</v>
      </c>
      <c r="C6" s="33" t="s">
        <v>146</v>
      </c>
      <c r="D6" s="33" t="s">
        <v>147</v>
      </c>
      <c r="E6" s="34" t="s">
        <v>148</v>
      </c>
      <c r="F6" s="35" t="s">
        <v>115</v>
      </c>
      <c r="G6" s="35" t="s">
        <v>165</v>
      </c>
      <c r="H6" s="36" t="s">
        <v>149</v>
      </c>
      <c r="I6" s="17">
        <v>7.1920000000000002</v>
      </c>
      <c r="J6" s="17">
        <f>Tabla3[[#This Row],[CALIFICACIÓN EN BASE 10]]*0.4</f>
        <v>2.8768000000000002</v>
      </c>
      <c r="K6" s="16">
        <v>0</v>
      </c>
      <c r="L6" s="16">
        <v>0</v>
      </c>
      <c r="M6" s="16">
        <v>0</v>
      </c>
      <c r="N6" s="16">
        <v>1</v>
      </c>
      <c r="O6" s="16">
        <v>0</v>
      </c>
      <c r="P6" s="16">
        <v>0</v>
      </c>
      <c r="Q6" s="16">
        <v>0</v>
      </c>
      <c r="R6" s="16">
        <v>0</v>
      </c>
      <c r="S6" s="37">
        <f t="shared" ref="S6:S14" si="0">SUM(J6:R6)</f>
        <v>3.8768000000000002</v>
      </c>
      <c r="T6" s="16">
        <v>115</v>
      </c>
      <c r="U6" s="37">
        <f>MIN(5,Tabla3[[#This Row],[Total horas]]/240*2)</f>
        <v>0.95833333333333337</v>
      </c>
      <c r="V6" s="16">
        <v>2</v>
      </c>
      <c r="W6" s="16">
        <v>0</v>
      </c>
      <c r="X6" s="37">
        <f>MIN(5,Tabla3[[#This Row],[(meses)]]*0.2+Tabla3[[#This Row],[(meses)2]]*0.1)</f>
        <v>0.4</v>
      </c>
      <c r="Y6" s="16">
        <v>3.58</v>
      </c>
      <c r="Z6" s="16">
        <v>0</v>
      </c>
      <c r="AA6" s="37">
        <f>MIN(5,Tabla3[[#This Row],[(años)]]*1+Tabla3[[#This Row],[(años)2]]*0.5)</f>
        <v>3.58</v>
      </c>
      <c r="AB6" s="16">
        <v>2</v>
      </c>
      <c r="AC6" s="16">
        <v>0</v>
      </c>
      <c r="AD6" s="16">
        <v>1</v>
      </c>
      <c r="AE6" s="16">
        <v>6</v>
      </c>
      <c r="AF6" s="37">
        <f>MIN(10,Tabla3[[#This Row],[Número de proyectos]]*3+Tabla3[[#This Row],[Número de proyectos2]]*1.5+Tabla3[[#This Row],[Número de proyectos3]]*1+Tabla3[[#This Row],[Número de proyectos4]]*0.5)</f>
        <v>10</v>
      </c>
      <c r="AG6" s="38">
        <v>0</v>
      </c>
      <c r="AH6" s="38">
        <v>0</v>
      </c>
      <c r="AI6" s="16">
        <v>3</v>
      </c>
      <c r="AJ6" s="16">
        <v>2</v>
      </c>
      <c r="AK6" s="37">
        <f>MIN(5,Tabla3[[#This Row],[Mención Internacional]]*1.5+Tabla3[[#This Row],[Sin mención internacional]]*1+Tabla3[[#This Row],[TFM]]*0.25+Tabla3[[#This Row],[TFG]]*0.1)</f>
        <v>0.95</v>
      </c>
      <c r="AL6" s="16">
        <v>0</v>
      </c>
      <c r="AM6" s="16">
        <v>0</v>
      </c>
      <c r="AN6" s="18">
        <v>0</v>
      </c>
      <c r="AO6" s="18">
        <v>0</v>
      </c>
      <c r="AP6" s="18">
        <v>0</v>
      </c>
      <c r="AQ6" s="18">
        <v>1</v>
      </c>
      <c r="AR6" s="18">
        <v>0</v>
      </c>
      <c r="AS6" s="37">
        <f>Tabla3[[#This Row],[Libros A]]*2+Tabla3[[#This Row],[Libros B]]*1.5+Tabla3[[#This Row],[Libros C]] *1+Tabla3[[#This Row],[Libros D]]*0.5+Tabla3[[#This Row],[Libros E]]*0.125</f>
        <v>0.5</v>
      </c>
      <c r="AT6" s="18">
        <v>1</v>
      </c>
      <c r="AU6" s="18">
        <v>0</v>
      </c>
      <c r="AV6" s="18">
        <v>0</v>
      </c>
      <c r="AW6" s="18">
        <v>0</v>
      </c>
      <c r="AX6" s="18">
        <v>0</v>
      </c>
      <c r="AY6" s="37">
        <f>Tabla3[[#This Row],[Cap. Libros A]]*1.5+Tabla3[[#This Row],[Cap. Libros B]]*1.125+Tabla3[[#This Row],[Cap. Libros C]]*0.75+Tabla3[[#This Row],[Cap. Libros D]]*0.375+Tabla3[[#This Row],[Cap. Libros E]]*0.094</f>
        <v>1.5</v>
      </c>
      <c r="AZ6" s="18">
        <v>6</v>
      </c>
      <c r="BA6" s="18">
        <v>13</v>
      </c>
      <c r="BB6" s="18">
        <v>1</v>
      </c>
      <c r="BC6" s="18">
        <v>0</v>
      </c>
      <c r="BD6" s="18">
        <v>0</v>
      </c>
      <c r="BE6" s="37">
        <f>Tabla3[[#This Row],[Artículos A]]*1.5+Tabla3[[#This Row],[Artículos B]]*1.125+Tabla3[[#This Row],[Artículos C]]*0.75+Tabla3[[#This Row],[Artículos D]]*0.375+Tabla3[[#This Row],[Artículos E]]*0.094</f>
        <v>24.375</v>
      </c>
      <c r="BF6" s="18">
        <v>6</v>
      </c>
      <c r="BG6" s="18">
        <v>0</v>
      </c>
      <c r="BH6" s="18">
        <v>0</v>
      </c>
      <c r="BI6" s="18">
        <v>7</v>
      </c>
      <c r="BJ6" s="37">
        <f>Tabla3[[#This Row],[Actas de congreso B]]*0.6+Tabla3[[#This Row],[Actas de congreso C]]*0.4+Tabla3[[#This Row],[Actas de congreso D]]*0.2+Tabla3[[#This Row],[Actas de congreso E]]*0.05</f>
        <v>3.9499999999999997</v>
      </c>
      <c r="BK6" s="18">
        <v>0</v>
      </c>
      <c r="BL6" s="18">
        <v>1</v>
      </c>
      <c r="BM6" s="37">
        <f>Tabla3[[#This Row],[Patente A]]*1.5+Tabla3[[#This Row],[Patente C]]*0.75</f>
        <v>0.75</v>
      </c>
      <c r="BN6" s="37">
        <f>MIN(50,Tabla3[[#This Row],[TOTAL LIBROS]]+Tabla3[[#This Row],[TOTAL CAP. LIBROS]]+Tabla3[[#This Row],[TOTAL ARTÍCULOS]]+Tabla3[[#This Row],[TOTAL ACTAS DE CONGRESO]]+Tabla3[[#This Row],[TOTAL PATENTES]])</f>
        <v>31.074999999999999</v>
      </c>
      <c r="BO6" s="14">
        <f t="shared" ref="BO6:BO14" si="1">SUM(S6+U6+X6+AA6+AF6+AK6+AL6+AM6+BN6)</f>
        <v>50.840133333333334</v>
      </c>
    </row>
    <row r="7" spans="1:71" s="40" customFormat="1" ht="24.95" customHeight="1" x14ac:dyDescent="0.2">
      <c r="A7" s="32" t="s">
        <v>150</v>
      </c>
      <c r="B7" s="32" t="s">
        <v>151</v>
      </c>
      <c r="C7" s="32" t="s">
        <v>152</v>
      </c>
      <c r="D7" s="32" t="s">
        <v>153</v>
      </c>
      <c r="E7" s="20" t="s">
        <v>154</v>
      </c>
      <c r="F7" s="15" t="s">
        <v>115</v>
      </c>
      <c r="G7" s="15" t="s">
        <v>163</v>
      </c>
      <c r="H7" s="22" t="s">
        <v>161</v>
      </c>
      <c r="I7" s="17">
        <v>8.2769999999999992</v>
      </c>
      <c r="J7" s="17">
        <f>Tabla3[[#This Row],[CALIFICACIÓN EN BASE 10]]*0.4</f>
        <v>3.3108</v>
      </c>
      <c r="K7" s="16">
        <v>0</v>
      </c>
      <c r="L7" s="16">
        <v>0.5</v>
      </c>
      <c r="M7" s="16">
        <v>0.5</v>
      </c>
      <c r="N7" s="16">
        <v>1</v>
      </c>
      <c r="O7" s="16">
        <v>0</v>
      </c>
      <c r="P7" s="16">
        <v>0</v>
      </c>
      <c r="Q7" s="16">
        <v>0</v>
      </c>
      <c r="R7" s="16">
        <v>1</v>
      </c>
      <c r="S7" s="17">
        <f t="shared" si="0"/>
        <v>6.3108000000000004</v>
      </c>
      <c r="T7" s="16">
        <v>210</v>
      </c>
      <c r="U7" s="17">
        <f>MIN(5,Tabla3[[#This Row],[Total horas]]/240*2)</f>
        <v>1.75</v>
      </c>
      <c r="V7" s="16">
        <v>4</v>
      </c>
      <c r="W7" s="16">
        <v>8</v>
      </c>
      <c r="X7" s="17">
        <f>MIN(5,Tabla3[[#This Row],[(meses)]]*0.2+Tabla3[[#This Row],[(meses)2]]*0.1)</f>
        <v>1.6</v>
      </c>
      <c r="Y7" s="16">
        <v>4.66</v>
      </c>
      <c r="Z7" s="16">
        <v>1.1200000000000001</v>
      </c>
      <c r="AA7" s="17">
        <f>MIN(5,Tabla3[[#This Row],[(años)]]*1+Tabla3[[#This Row],[(años)2]]*0.5)</f>
        <v>5</v>
      </c>
      <c r="AB7" s="16">
        <v>0</v>
      </c>
      <c r="AC7" s="16">
        <v>0</v>
      </c>
      <c r="AD7" s="16">
        <v>5</v>
      </c>
      <c r="AE7" s="16">
        <v>1</v>
      </c>
      <c r="AF7" s="17">
        <f>MIN(10,Tabla3[[#This Row],[Número de proyectos]]*3+Tabla3[[#This Row],[Número de proyectos2]]*1.5+Tabla3[[#This Row],[Número de proyectos3]]*1+Tabla3[[#This Row],[Número de proyectos4]]*0.5)</f>
        <v>5.5</v>
      </c>
      <c r="AG7" s="16">
        <v>0</v>
      </c>
      <c r="AH7" s="16">
        <v>0</v>
      </c>
      <c r="AI7" s="16">
        <v>1</v>
      </c>
      <c r="AJ7" s="16">
        <v>0</v>
      </c>
      <c r="AK7" s="17">
        <f>MIN(5,Tabla3[[#This Row],[Mención Internacional]]*1.5+Tabla3[[#This Row],[Sin mención internacional]]*1+Tabla3[[#This Row],[TFM]]*0.25+Tabla3[[#This Row],[TFG]]*0.1)</f>
        <v>0.25</v>
      </c>
      <c r="AL7" s="16">
        <v>5</v>
      </c>
      <c r="AM7" s="16">
        <v>5</v>
      </c>
      <c r="AN7" s="18">
        <v>0</v>
      </c>
      <c r="AO7" s="18">
        <v>0</v>
      </c>
      <c r="AP7" s="18">
        <v>0</v>
      </c>
      <c r="AQ7" s="18">
        <v>0</v>
      </c>
      <c r="AR7" s="18">
        <v>0</v>
      </c>
      <c r="AS7" s="13">
        <f>Tabla3[[#This Row],[Libros A]]*2+Tabla3[[#This Row],[Libros B]]*1.5+Tabla3[[#This Row],[Libros C]] *1+Tabla3[[#This Row],[Libros D]]*0.5+Tabla3[[#This Row],[Libros E]]*0.125</f>
        <v>0</v>
      </c>
      <c r="AT7" s="18">
        <v>0</v>
      </c>
      <c r="AU7" s="18">
        <v>0</v>
      </c>
      <c r="AV7" s="18">
        <v>0</v>
      </c>
      <c r="AW7" s="18">
        <v>0</v>
      </c>
      <c r="AX7" s="18">
        <v>0</v>
      </c>
      <c r="AY7" s="13">
        <f>Tabla3[[#This Row],[Cap. Libros A]]*1.5+Tabla3[[#This Row],[Cap. Libros B]]*1.125+Tabla3[[#This Row],[Cap. Libros C]]*0.75+Tabla3[[#This Row],[Cap. Libros D]]*0.375+Tabla3[[#This Row],[Cap. Libros E]]*0.094</f>
        <v>0</v>
      </c>
      <c r="AZ7" s="18">
        <v>9</v>
      </c>
      <c r="BA7" s="18">
        <v>3</v>
      </c>
      <c r="BB7" s="18">
        <v>2</v>
      </c>
      <c r="BC7" s="18">
        <v>0</v>
      </c>
      <c r="BD7" s="18">
        <v>2</v>
      </c>
      <c r="BE7" s="17">
        <f>Tabla3[[#This Row],[Artículos A]]*1.5+Tabla3[[#This Row],[Artículos B]]*1.125+Tabla3[[#This Row],[Artículos C]]*0.75+Tabla3[[#This Row],[Artículos D]]*0.375+Tabla3[[#This Row],[Artículos E]]*0.094</f>
        <v>18.562999999999999</v>
      </c>
      <c r="BF7" s="18">
        <v>1</v>
      </c>
      <c r="BG7" s="18">
        <v>0</v>
      </c>
      <c r="BH7" s="18">
        <v>0</v>
      </c>
      <c r="BI7" s="18">
        <v>7</v>
      </c>
      <c r="BJ7" s="17">
        <f>Tabla3[[#This Row],[Actas de congreso B]]*0.6+Tabla3[[#This Row],[Actas de congreso C]]*0.4+Tabla3[[#This Row],[Actas de congreso D]]*0.2+Tabla3[[#This Row],[Actas de congreso E]]*0.05</f>
        <v>0.95</v>
      </c>
      <c r="BK7" s="18">
        <v>0</v>
      </c>
      <c r="BL7" s="18">
        <v>0</v>
      </c>
      <c r="BM7" s="17">
        <f>Tabla3[[#This Row],[Patente A]]*1.5+Tabla3[[#This Row],[Patente C]]*0.75</f>
        <v>0</v>
      </c>
      <c r="BN7" s="17">
        <f>MIN(50,Tabla3[[#This Row],[TOTAL LIBROS]]+Tabla3[[#This Row],[TOTAL CAP. LIBROS]]+Tabla3[[#This Row],[TOTAL ARTÍCULOS]]+Tabla3[[#This Row],[TOTAL ACTAS DE CONGRESO]]+Tabla3[[#This Row],[TOTAL PATENTES]])</f>
        <v>19.512999999999998</v>
      </c>
      <c r="BO7" s="19">
        <f t="shared" si="1"/>
        <v>49.9238</v>
      </c>
      <c r="BQ7" s="47"/>
      <c r="BR7" s="47"/>
      <c r="BS7" s="47"/>
    </row>
    <row r="8" spans="1:71" s="40" customFormat="1" ht="24.95" customHeight="1" x14ac:dyDescent="0.2">
      <c r="A8" s="32" t="s">
        <v>110</v>
      </c>
      <c r="B8" s="32" t="s">
        <v>111</v>
      </c>
      <c r="C8" s="32" t="s">
        <v>112</v>
      </c>
      <c r="D8" s="32" t="s">
        <v>113</v>
      </c>
      <c r="E8" s="20" t="s">
        <v>114</v>
      </c>
      <c r="F8" s="15" t="s">
        <v>115</v>
      </c>
      <c r="G8" s="20" t="s">
        <v>116</v>
      </c>
      <c r="H8" s="22" t="s">
        <v>117</v>
      </c>
      <c r="I8" s="17">
        <v>6.72</v>
      </c>
      <c r="J8" s="17">
        <f>Tabla3[[#This Row],[CALIFICACIÓN EN BASE 10]]*0.4</f>
        <v>2.6880000000000002</v>
      </c>
      <c r="K8" s="16">
        <v>0</v>
      </c>
      <c r="L8" s="16">
        <v>0.5</v>
      </c>
      <c r="M8" s="16">
        <v>0.5</v>
      </c>
      <c r="N8" s="16">
        <v>1</v>
      </c>
      <c r="O8" s="16">
        <v>1</v>
      </c>
      <c r="P8" s="16">
        <v>0</v>
      </c>
      <c r="Q8" s="16">
        <v>0</v>
      </c>
      <c r="R8" s="16">
        <v>1</v>
      </c>
      <c r="S8" s="13">
        <f t="shared" si="0"/>
        <v>6.6880000000000006</v>
      </c>
      <c r="T8" s="16">
        <v>81</v>
      </c>
      <c r="U8" s="13">
        <f>MIN(5,Tabla3[[#This Row],[Total horas]]/240*2)</f>
        <v>0.67500000000000004</v>
      </c>
      <c r="V8" s="16">
        <v>8</v>
      </c>
      <c r="W8" s="16">
        <v>1</v>
      </c>
      <c r="X8" s="13">
        <f>MIN(5,Tabla3[[#This Row],[(meses)]]*0.2+Tabla3[[#This Row],[(meses)2]]*0.1)</f>
        <v>1.7000000000000002</v>
      </c>
      <c r="Y8" s="16">
        <v>4</v>
      </c>
      <c r="Z8" s="16">
        <v>0</v>
      </c>
      <c r="AA8" s="13">
        <f>MIN(5,Tabla3[[#This Row],[(años)]]*1+Tabla3[[#This Row],[(años)2]]*0.5)</f>
        <v>4</v>
      </c>
      <c r="AB8" s="16">
        <v>0</v>
      </c>
      <c r="AC8" s="16">
        <v>2</v>
      </c>
      <c r="AD8" s="16">
        <v>2</v>
      </c>
      <c r="AE8" s="16">
        <v>0</v>
      </c>
      <c r="AF8" s="13">
        <f>MIN(10,Tabla3[[#This Row],[Número de proyectos]]*3+Tabla3[[#This Row],[Número de proyectos2]]*1.5+Tabla3[[#This Row],[Número de proyectos3]]*1+Tabla3[[#This Row],[Número de proyectos4]]*0.5)</f>
        <v>5</v>
      </c>
      <c r="AG8" s="12">
        <v>0</v>
      </c>
      <c r="AH8" s="12">
        <v>0</v>
      </c>
      <c r="AI8" s="16">
        <v>0</v>
      </c>
      <c r="AJ8" s="16">
        <v>0</v>
      </c>
      <c r="AK8" s="17">
        <f>MIN(5,Tabla3[[#This Row],[Mención Internacional]]*1.5+Tabla3[[#This Row],[Sin mención internacional]]*1+Tabla3[[#This Row],[TFM]]*0.25+Tabla3[[#This Row],[TFG]]*0.1)</f>
        <v>0</v>
      </c>
      <c r="AL8" s="16">
        <v>5</v>
      </c>
      <c r="AM8" s="16">
        <v>5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3">
        <f>Tabla3[[#This Row],[Libros A]]*2+Tabla3[[#This Row],[Libros B]]*1.5+Tabla3[[#This Row],[Libros C]] *1+Tabla3[[#This Row],[Libros D]]*0.5+Tabla3[[#This Row],[Libros E]]*0.125</f>
        <v>0</v>
      </c>
      <c r="AT8" s="18">
        <v>0</v>
      </c>
      <c r="AU8" s="18">
        <v>0</v>
      </c>
      <c r="AV8" s="18">
        <v>0</v>
      </c>
      <c r="AW8" s="18">
        <v>0</v>
      </c>
      <c r="AX8" s="18">
        <v>0</v>
      </c>
      <c r="AY8" s="13">
        <f>Tabla3[[#This Row],[Cap. Libros A]]*1.5+Tabla3[[#This Row],[Cap. Libros B]]*1.125+Tabla3[[#This Row],[Cap. Libros C]]*0.75+Tabla3[[#This Row],[Cap. Libros D]]*0.375+Tabla3[[#This Row],[Cap. Libros E]]*0.094</f>
        <v>0</v>
      </c>
      <c r="AZ8" s="18">
        <v>12</v>
      </c>
      <c r="BA8" s="18">
        <v>2</v>
      </c>
      <c r="BB8" s="18">
        <v>0</v>
      </c>
      <c r="BC8" s="18">
        <v>0</v>
      </c>
      <c r="BD8" s="18">
        <v>0</v>
      </c>
      <c r="BE8" s="13">
        <f>Tabla3[[#This Row],[Artículos A]]*1.5+Tabla3[[#This Row],[Artículos B]]*1.125+Tabla3[[#This Row],[Artículos C]]*0.75+Tabla3[[#This Row],[Artículos D]]*0.375+Tabla3[[#This Row],[Artículos E]]*0.094</f>
        <v>20.25</v>
      </c>
      <c r="BF8" s="18">
        <v>0</v>
      </c>
      <c r="BG8" s="18">
        <v>1</v>
      </c>
      <c r="BH8" s="18">
        <v>0</v>
      </c>
      <c r="BI8" s="18">
        <v>0</v>
      </c>
      <c r="BJ8" s="13">
        <f>Tabla3[[#This Row],[Actas de congreso B]]*0.6+Tabla3[[#This Row],[Actas de congreso C]]*0.4+Tabla3[[#This Row],[Actas de congreso D]]*0.2+Tabla3[[#This Row],[Actas de congreso E]]*0.05</f>
        <v>0.4</v>
      </c>
      <c r="BK8" s="18">
        <v>0</v>
      </c>
      <c r="BL8" s="18">
        <v>0</v>
      </c>
      <c r="BM8" s="13">
        <f>Tabla3[[#This Row],[Patente A]]*1.5+Tabla3[[#This Row],[Patente C]]*0.75</f>
        <v>0</v>
      </c>
      <c r="BN8" s="13">
        <f>MIN(50,Tabla3[[#This Row],[TOTAL LIBROS]]+Tabla3[[#This Row],[TOTAL CAP. LIBROS]]+Tabla3[[#This Row],[TOTAL ARTÍCULOS]]+Tabla3[[#This Row],[TOTAL ACTAS DE CONGRESO]]+Tabla3[[#This Row],[TOTAL PATENTES]])</f>
        <v>20.65</v>
      </c>
      <c r="BO8" s="14">
        <f t="shared" si="1"/>
        <v>48.713000000000001</v>
      </c>
      <c r="BR8" s="47"/>
    </row>
    <row r="9" spans="1:71" s="39" customFormat="1" ht="24.95" customHeight="1" x14ac:dyDescent="0.2">
      <c r="A9" s="43" t="s">
        <v>106</v>
      </c>
      <c r="B9" s="43" t="s">
        <v>107</v>
      </c>
      <c r="C9" s="43" t="s">
        <v>108</v>
      </c>
      <c r="D9" s="43" t="s">
        <v>109</v>
      </c>
      <c r="E9" s="15" t="s">
        <v>120</v>
      </c>
      <c r="F9" s="15" t="s">
        <v>104</v>
      </c>
      <c r="G9" s="15" t="s">
        <v>162</v>
      </c>
      <c r="H9" s="15" t="s">
        <v>119</v>
      </c>
      <c r="I9" s="17">
        <v>7.2469999999999999</v>
      </c>
      <c r="J9" s="17">
        <f>Tabla3[[#This Row],[CALIFICACIÓN EN BASE 10]]*0.4</f>
        <v>2.8988</v>
      </c>
      <c r="K9" s="16">
        <v>0</v>
      </c>
      <c r="L9" s="16">
        <v>0.5</v>
      </c>
      <c r="M9" s="16">
        <v>0.5</v>
      </c>
      <c r="N9" s="16">
        <v>1</v>
      </c>
      <c r="O9" s="16">
        <v>1</v>
      </c>
      <c r="P9" s="16">
        <v>0</v>
      </c>
      <c r="Q9" s="16">
        <v>0</v>
      </c>
      <c r="R9" s="16">
        <v>1</v>
      </c>
      <c r="S9" s="45">
        <f t="shared" si="0"/>
        <v>6.8987999999999996</v>
      </c>
      <c r="T9" s="16">
        <v>217.9</v>
      </c>
      <c r="U9" s="44">
        <f>MIN(5,Tabla3[[#This Row],[Total horas]]/240*2)</f>
        <v>1.8158333333333334</v>
      </c>
      <c r="V9" s="16">
        <v>7</v>
      </c>
      <c r="W9" s="16">
        <v>0</v>
      </c>
      <c r="X9" s="44">
        <f>MIN(5,Tabla3[[#This Row],[(meses)]]*0.2+Tabla3[[#This Row],[(meses)2]]*0.1)</f>
        <v>1.4000000000000001</v>
      </c>
      <c r="Y9" s="16">
        <v>2</v>
      </c>
      <c r="Z9" s="16">
        <v>1.04</v>
      </c>
      <c r="AA9" s="44">
        <f>MIN(5,Tabla3[[#This Row],[(años)]]*1+Tabla3[[#This Row],[(años)2]]*0.5)</f>
        <v>2.52</v>
      </c>
      <c r="AB9" s="16">
        <v>0</v>
      </c>
      <c r="AC9" s="16">
        <v>0</v>
      </c>
      <c r="AD9" s="16">
        <v>4</v>
      </c>
      <c r="AE9" s="16">
        <v>2</v>
      </c>
      <c r="AF9" s="44">
        <f>MIN(10,Tabla3[[#This Row],[Número de proyectos]]*3+Tabla3[[#This Row],[Número de proyectos2]]*1.5+Tabla3[[#This Row],[Número de proyectos3]]*1+Tabla3[[#This Row],[Número de proyectos4]]*0.5)</f>
        <v>5</v>
      </c>
      <c r="AG9" s="45">
        <v>0</v>
      </c>
      <c r="AH9" s="45">
        <v>0</v>
      </c>
      <c r="AI9" s="16">
        <v>1</v>
      </c>
      <c r="AJ9" s="16">
        <v>6</v>
      </c>
      <c r="AK9" s="44">
        <f>MIN(5,Tabla3[[#This Row],[Mención Internacional]]*1.5+Tabla3[[#This Row],[Sin mención internacional]]*1+Tabla3[[#This Row],[TFM]]*0.25+Tabla3[[#This Row],[TFG]]*0.1)</f>
        <v>0.85000000000000009</v>
      </c>
      <c r="AL9" s="16">
        <v>5</v>
      </c>
      <c r="AM9" s="16">
        <v>5</v>
      </c>
      <c r="AN9" s="18">
        <v>0</v>
      </c>
      <c r="AO9" s="18">
        <v>0</v>
      </c>
      <c r="AP9" s="18">
        <v>0</v>
      </c>
      <c r="AQ9" s="18">
        <v>0</v>
      </c>
      <c r="AR9" s="18">
        <v>0</v>
      </c>
      <c r="AS9" s="45">
        <f>Tabla3[[#This Row],[Libros A]]*2+Tabla3[[#This Row],[Libros B]]*1.5+Tabla3[[#This Row],[Libros C]] *1+Tabla3[[#This Row],[Libros D]]*0.5+Tabla3[[#This Row],[Libros E]]*0.125</f>
        <v>0</v>
      </c>
      <c r="AT9" s="18">
        <v>0</v>
      </c>
      <c r="AU9" s="18">
        <v>0</v>
      </c>
      <c r="AV9" s="18">
        <v>0</v>
      </c>
      <c r="AW9" s="18">
        <v>0</v>
      </c>
      <c r="AX9" s="18">
        <v>0</v>
      </c>
      <c r="AY9" s="44">
        <f>Tabla3[[#This Row],[Cap. Libros A]]*1.5+Tabla3[[#This Row],[Cap. Libros B]]*1.125+Tabla3[[#This Row],[Cap. Libros C]]*0.75+Tabla3[[#This Row],[Cap. Libros D]]*0.375+Tabla3[[#This Row],[Cap. Libros E]]*0.094</f>
        <v>0</v>
      </c>
      <c r="AZ9" s="18">
        <v>15</v>
      </c>
      <c r="BA9" s="18">
        <v>3</v>
      </c>
      <c r="BB9" s="18">
        <v>0</v>
      </c>
      <c r="BC9" s="18">
        <v>0</v>
      </c>
      <c r="BD9" s="18">
        <v>1</v>
      </c>
      <c r="BE9" s="44">
        <f>Tabla3[[#This Row],[Artículos A]]*1.5+Tabla3[[#This Row],[Artículos B]]*1.125+Tabla3[[#This Row],[Artículos C]]*0.75+Tabla3[[#This Row],[Artículos D]]*0.375+Tabla3[[#This Row],[Artículos E]]*0.094</f>
        <v>25.969000000000001</v>
      </c>
      <c r="BF9" s="18">
        <v>4</v>
      </c>
      <c r="BG9" s="18">
        <v>7</v>
      </c>
      <c r="BH9" s="18">
        <v>0</v>
      </c>
      <c r="BI9" s="18">
        <v>13</v>
      </c>
      <c r="BJ9" s="44">
        <f>Tabla3[[#This Row],[Actas de congreso B]]*0.6+Tabla3[[#This Row],[Actas de congreso C]]*0.4+Tabla3[[#This Row],[Actas de congreso D]]*0.2+Tabla3[[#This Row],[Actas de congreso E]]*0.05</f>
        <v>5.8500000000000005</v>
      </c>
      <c r="BK9" s="18">
        <v>0</v>
      </c>
      <c r="BL9" s="18">
        <v>0</v>
      </c>
      <c r="BM9" s="44">
        <f>Tabla3[[#This Row],[Patente A]]*1.5+Tabla3[[#This Row],[Patente C]]*0.75</f>
        <v>0</v>
      </c>
      <c r="BN9" s="44">
        <f>MIN(50,Tabla3[[#This Row],[TOTAL LIBROS]]+Tabla3[[#This Row],[TOTAL CAP. LIBROS]]+Tabla3[[#This Row],[TOTAL ARTÍCULOS]]+Tabla3[[#This Row],[TOTAL ACTAS DE CONGRESO]]+Tabla3[[#This Row],[TOTAL PATENTES]])</f>
        <v>31.819000000000003</v>
      </c>
      <c r="BO9" s="46">
        <f t="shared" si="1"/>
        <v>60.303633333333337</v>
      </c>
    </row>
    <row r="10" spans="1:71" s="40" customFormat="1" ht="24.95" customHeight="1" x14ac:dyDescent="0.2">
      <c r="A10" s="32" t="s">
        <v>128</v>
      </c>
      <c r="B10" s="32" t="s">
        <v>129</v>
      </c>
      <c r="C10" s="32" t="s">
        <v>130</v>
      </c>
      <c r="D10" s="32" t="s">
        <v>131</v>
      </c>
      <c r="E10" s="20" t="s">
        <v>132</v>
      </c>
      <c r="F10" s="15" t="s">
        <v>104</v>
      </c>
      <c r="G10" s="20" t="s">
        <v>105</v>
      </c>
      <c r="H10" s="22" t="s">
        <v>118</v>
      </c>
      <c r="I10" s="17">
        <v>7.2549999999999999</v>
      </c>
      <c r="J10" s="17">
        <f>Tabla3[[#This Row],[CALIFICACIÓN EN BASE 10]]*0.4</f>
        <v>2.9020000000000001</v>
      </c>
      <c r="K10" s="16">
        <v>0</v>
      </c>
      <c r="L10" s="16">
        <v>0.5</v>
      </c>
      <c r="M10" s="16">
        <v>0.5</v>
      </c>
      <c r="N10" s="16">
        <v>1</v>
      </c>
      <c r="O10" s="16">
        <v>0</v>
      </c>
      <c r="P10" s="16">
        <v>0</v>
      </c>
      <c r="Q10" s="16">
        <v>0</v>
      </c>
      <c r="R10" s="16">
        <v>0</v>
      </c>
      <c r="S10" s="13">
        <f t="shared" si="0"/>
        <v>4.9020000000000001</v>
      </c>
      <c r="T10" s="16">
        <v>51.3</v>
      </c>
      <c r="U10" s="13">
        <f>MIN(5,Tabla3[[#This Row],[Total horas]]/240*2)</f>
        <v>0.42749999999999999</v>
      </c>
      <c r="V10" s="16">
        <v>0</v>
      </c>
      <c r="W10" s="16">
        <v>7</v>
      </c>
      <c r="X10" s="13">
        <f>MIN(5,Tabla3[[#This Row],[(meses)]]*0.2+Tabla3[[#This Row],[(meses)2]]*0.1)</f>
        <v>0.70000000000000007</v>
      </c>
      <c r="Y10" s="16">
        <v>3</v>
      </c>
      <c r="Z10" s="16">
        <v>2.42</v>
      </c>
      <c r="AA10" s="13">
        <f>MIN(5,Tabla3[[#This Row],[(años)]]*1+Tabla3[[#This Row],[(años)2]]*0.5)</f>
        <v>4.21</v>
      </c>
      <c r="AB10" s="16">
        <v>0</v>
      </c>
      <c r="AC10" s="16">
        <v>0</v>
      </c>
      <c r="AD10" s="16">
        <v>7</v>
      </c>
      <c r="AE10" s="16">
        <v>0</v>
      </c>
      <c r="AF10" s="13">
        <f>MIN(10,Tabla3[[#This Row],[Número de proyectos]]*3+Tabla3[[#This Row],[Número de proyectos2]]*1.5+Tabla3[[#This Row],[Número de proyectos3]]*1+Tabla3[[#This Row],[Número de proyectos4]]*0.5)</f>
        <v>7</v>
      </c>
      <c r="AG10" s="12">
        <v>0</v>
      </c>
      <c r="AH10" s="12">
        <v>0</v>
      </c>
      <c r="AI10" s="16">
        <v>0</v>
      </c>
      <c r="AJ10" s="16">
        <v>0</v>
      </c>
      <c r="AK10" s="13">
        <f>MIN(5,Tabla3[[#This Row],[Mención Internacional]]*1.5+Tabla3[[#This Row],[Sin mención internacional]]*1+Tabla3[[#This Row],[TFM]]*0.25+Tabla3[[#This Row],[TFG]]*0.1)</f>
        <v>0</v>
      </c>
      <c r="AL10" s="16">
        <v>5</v>
      </c>
      <c r="AM10" s="16">
        <v>5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3">
        <f>Tabla3[[#This Row],[Libros A]]*2+Tabla3[[#This Row],[Libros B]]*1.5+Tabla3[[#This Row],[Libros C]] *1+Tabla3[[#This Row],[Libros D]]*0.5+Tabla3[[#This Row],[Libros E]]*0.125</f>
        <v>0</v>
      </c>
      <c r="AT10" s="18">
        <v>1</v>
      </c>
      <c r="AU10" s="18">
        <v>0</v>
      </c>
      <c r="AV10" s="18">
        <v>0</v>
      </c>
      <c r="AW10" s="18">
        <v>0</v>
      </c>
      <c r="AX10" s="18">
        <v>0</v>
      </c>
      <c r="AY10" s="13">
        <f>Tabla3[[#This Row],[Cap. Libros A]]*1.5+Tabla3[[#This Row],[Cap. Libros B]]*1.125+Tabla3[[#This Row],[Cap. Libros C]]*0.75+Tabla3[[#This Row],[Cap. Libros D]]*0.375+Tabla3[[#This Row],[Cap. Libros E]]*0.094</f>
        <v>1.5</v>
      </c>
      <c r="AZ10" s="18">
        <v>17</v>
      </c>
      <c r="BA10" s="18">
        <v>0</v>
      </c>
      <c r="BB10" s="18">
        <v>1</v>
      </c>
      <c r="BC10" s="18">
        <v>0</v>
      </c>
      <c r="BD10" s="18">
        <v>0</v>
      </c>
      <c r="BE10" s="13">
        <f>Tabla3[[#This Row],[Artículos A]]*1.5+Tabla3[[#This Row],[Artículos B]]*1.125+Tabla3[[#This Row],[Artículos C]]*0.75+Tabla3[[#This Row],[Artículos D]]*0.375+Tabla3[[#This Row],[Artículos E]]*0.094</f>
        <v>26.25</v>
      </c>
      <c r="BF10" s="18">
        <v>0</v>
      </c>
      <c r="BG10" s="18">
        <v>0</v>
      </c>
      <c r="BH10" s="18">
        <v>0</v>
      </c>
      <c r="BI10" s="18">
        <v>0</v>
      </c>
      <c r="BJ10" s="13">
        <f>Tabla3[[#This Row],[Actas de congreso B]]*0.6+Tabla3[[#This Row],[Actas de congreso C]]*0.4+Tabla3[[#This Row],[Actas de congreso D]]*0.2+Tabla3[[#This Row],[Actas de congreso E]]*0.05</f>
        <v>0</v>
      </c>
      <c r="BK10" s="18">
        <v>0</v>
      </c>
      <c r="BL10" s="18">
        <v>0</v>
      </c>
      <c r="BM10" s="13">
        <f>Tabla3[[#This Row],[Patente A]]*1.5+Tabla3[[#This Row],[Patente C]]*0.75</f>
        <v>0</v>
      </c>
      <c r="BN10" s="13">
        <f>MIN(50,Tabla3[[#This Row],[TOTAL LIBROS]]+Tabla3[[#This Row],[TOTAL CAP. LIBROS]]+Tabla3[[#This Row],[TOTAL ARTÍCULOS]]+Tabla3[[#This Row],[TOTAL ACTAS DE CONGRESO]]+Tabla3[[#This Row],[TOTAL PATENTES]])</f>
        <v>27.75</v>
      </c>
      <c r="BO10" s="14">
        <f t="shared" si="1"/>
        <v>54.9895</v>
      </c>
    </row>
    <row r="11" spans="1:71" s="40" customFormat="1" ht="24.95" customHeight="1" x14ac:dyDescent="0.2">
      <c r="A11" s="41" t="s">
        <v>155</v>
      </c>
      <c r="B11" s="41" t="s">
        <v>156</v>
      </c>
      <c r="C11" s="41" t="s">
        <v>157</v>
      </c>
      <c r="D11" s="42" t="s">
        <v>158</v>
      </c>
      <c r="E11" s="20" t="s">
        <v>159</v>
      </c>
      <c r="F11" s="15" t="s">
        <v>104</v>
      </c>
      <c r="G11" s="15" t="s">
        <v>105</v>
      </c>
      <c r="H11" s="22" t="s">
        <v>160</v>
      </c>
      <c r="I11" s="17">
        <v>8.0299999999999994</v>
      </c>
      <c r="J11" s="17">
        <f>Tabla3[[#This Row],[CALIFICACIÓN EN BASE 10]]*0.4</f>
        <v>3.2119999999999997</v>
      </c>
      <c r="K11" s="16">
        <v>0</v>
      </c>
      <c r="L11" s="16">
        <v>0</v>
      </c>
      <c r="M11" s="16">
        <v>0</v>
      </c>
      <c r="N11" s="16">
        <v>1</v>
      </c>
      <c r="O11" s="16">
        <v>1</v>
      </c>
      <c r="P11" s="16">
        <v>0</v>
      </c>
      <c r="Q11" s="16">
        <v>0</v>
      </c>
      <c r="R11" s="16">
        <v>0</v>
      </c>
      <c r="S11" s="13">
        <f t="shared" si="0"/>
        <v>5.2119999999999997</v>
      </c>
      <c r="T11" s="16">
        <v>291.5</v>
      </c>
      <c r="U11" s="13">
        <f>MIN(5,Tabla3[[#This Row],[Total horas]]/240*2)</f>
        <v>2.4291666666666667</v>
      </c>
      <c r="V11" s="16">
        <v>23.5</v>
      </c>
      <c r="W11" s="16">
        <v>0</v>
      </c>
      <c r="X11" s="13">
        <f>MIN(5,Tabla3[[#This Row],[(meses)]]*0.2+Tabla3[[#This Row],[(meses)2]]*0.1)</f>
        <v>4.7</v>
      </c>
      <c r="Y11" s="16">
        <v>2</v>
      </c>
      <c r="Z11" s="16">
        <v>0</v>
      </c>
      <c r="AA11" s="13">
        <f>MIN(5,Tabla3[[#This Row],[(años)]]*1+Tabla3[[#This Row],[(años)2]]*0.5)</f>
        <v>2</v>
      </c>
      <c r="AB11" s="16">
        <v>0</v>
      </c>
      <c r="AC11" s="16">
        <v>0</v>
      </c>
      <c r="AD11" s="16">
        <v>3</v>
      </c>
      <c r="AE11" s="16">
        <v>1</v>
      </c>
      <c r="AF11" s="13">
        <f>MIN(10,Tabla3[[#This Row],[Número de proyectos]]*3+Tabla3[[#This Row],[Número de proyectos2]]*1.5+Tabla3[[#This Row],[Número de proyectos3]]*1+Tabla3[[#This Row],[Número de proyectos4]]*0.5)</f>
        <v>3.5</v>
      </c>
      <c r="AG11" s="12">
        <v>0</v>
      </c>
      <c r="AH11" s="12">
        <v>0</v>
      </c>
      <c r="AI11" s="16">
        <v>0</v>
      </c>
      <c r="AJ11" s="16">
        <v>1</v>
      </c>
      <c r="AK11" s="13">
        <f>MIN(5,Tabla3[[#This Row],[Mención Internacional]]*1.5+Tabla3[[#This Row],[Sin mención internacional]]*1+Tabla3[[#This Row],[TFM]]*0.25+Tabla3[[#This Row],[TFG]]*0.1)</f>
        <v>0.1</v>
      </c>
      <c r="AL11" s="16">
        <v>5</v>
      </c>
      <c r="AM11" s="16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3">
        <f>Tabla3[[#This Row],[Libros A]]*2+Tabla3[[#This Row],[Libros B]]*1.5+Tabla3[[#This Row],[Libros C]] *1+Tabla3[[#This Row],[Libros D]]*0.5+Tabla3[[#This Row],[Libros E]]*0.125</f>
        <v>0</v>
      </c>
      <c r="AT11" s="18">
        <v>2</v>
      </c>
      <c r="AU11" s="18">
        <v>0</v>
      </c>
      <c r="AV11" s="18">
        <v>0</v>
      </c>
      <c r="AW11" s="18">
        <v>0</v>
      </c>
      <c r="AX11" s="18">
        <v>0</v>
      </c>
      <c r="AY11" s="13">
        <f>Tabla3[[#This Row],[Cap. Libros A]]*1.5+Tabla3[[#This Row],[Cap. Libros B]]*1.125+Tabla3[[#This Row],[Cap. Libros C]]*0.75+Tabla3[[#This Row],[Cap. Libros D]]*0.375+Tabla3[[#This Row],[Cap. Libros E]]*0.094</f>
        <v>3</v>
      </c>
      <c r="AZ11" s="18">
        <v>9</v>
      </c>
      <c r="BA11" s="18">
        <v>10</v>
      </c>
      <c r="BB11" s="18">
        <v>2</v>
      </c>
      <c r="BC11" s="18">
        <v>0</v>
      </c>
      <c r="BD11" s="18">
        <v>1</v>
      </c>
      <c r="BE11" s="13">
        <f>Tabla3[[#This Row],[Artículos A]]*1.5+Tabla3[[#This Row],[Artículos B]]*1.125+Tabla3[[#This Row],[Artículos C]]*0.75+Tabla3[[#This Row],[Artículos D]]*0.375+Tabla3[[#This Row],[Artículos E]]*0.094</f>
        <v>26.344000000000001</v>
      </c>
      <c r="BF11" s="18">
        <v>0</v>
      </c>
      <c r="BG11" s="18">
        <v>0</v>
      </c>
      <c r="BH11" s="18">
        <v>0</v>
      </c>
      <c r="BI11" s="18">
        <v>0</v>
      </c>
      <c r="BJ11" s="13">
        <f>Tabla3[[#This Row],[Actas de congreso B]]*0.6+Tabla3[[#This Row],[Actas de congreso C]]*0.4+Tabla3[[#This Row],[Actas de congreso D]]*0.2+Tabla3[[#This Row],[Actas de congreso E]]*0.05</f>
        <v>0</v>
      </c>
      <c r="BK11" s="18">
        <v>0</v>
      </c>
      <c r="BL11" s="18">
        <v>0</v>
      </c>
      <c r="BM11" s="13">
        <f>Tabla3[[#This Row],[Patente A]]*1.5+Tabla3[[#This Row],[Patente C]]*0.75</f>
        <v>0</v>
      </c>
      <c r="BN11" s="13">
        <f>MIN(50,Tabla3[[#This Row],[TOTAL LIBROS]]+Tabla3[[#This Row],[TOTAL CAP. LIBROS]]+Tabla3[[#This Row],[TOTAL ARTÍCULOS]]+Tabla3[[#This Row],[TOTAL ACTAS DE CONGRESO]]+Tabla3[[#This Row],[TOTAL PATENTES]])</f>
        <v>29.344000000000001</v>
      </c>
      <c r="BO11" s="14">
        <f t="shared" si="1"/>
        <v>52.285166666666669</v>
      </c>
    </row>
    <row r="12" spans="1:71" s="40" customFormat="1" ht="30" customHeight="1" x14ac:dyDescent="0.2">
      <c r="A12" s="32" t="s">
        <v>100</v>
      </c>
      <c r="B12" s="32" t="s">
        <v>101</v>
      </c>
      <c r="C12" s="32" t="s">
        <v>102</v>
      </c>
      <c r="D12" s="32" t="s">
        <v>103</v>
      </c>
      <c r="E12" s="20" t="s">
        <v>166</v>
      </c>
      <c r="F12" s="15" t="s">
        <v>104</v>
      </c>
      <c r="G12" s="15" t="s">
        <v>105</v>
      </c>
      <c r="H12" s="22" t="s">
        <v>118</v>
      </c>
      <c r="I12" s="17">
        <v>6.415</v>
      </c>
      <c r="J12" s="17">
        <f>Tabla3[[#This Row],[CALIFICACIÓN EN BASE 10]]*0.4</f>
        <v>2.5660000000000003</v>
      </c>
      <c r="K12" s="16">
        <v>0</v>
      </c>
      <c r="L12" s="16">
        <v>0</v>
      </c>
      <c r="M12" s="16">
        <v>0</v>
      </c>
      <c r="N12" s="16">
        <v>1</v>
      </c>
      <c r="O12" s="16">
        <v>0</v>
      </c>
      <c r="P12" s="16">
        <v>0</v>
      </c>
      <c r="Q12" s="16">
        <v>0</v>
      </c>
      <c r="R12" s="16">
        <v>1</v>
      </c>
      <c r="S12" s="17">
        <f t="shared" si="0"/>
        <v>4.5660000000000007</v>
      </c>
      <c r="T12" s="16">
        <v>0</v>
      </c>
      <c r="U12" s="17">
        <f>MIN(5,Tabla3[[#This Row],[Total horas]]/240*2)</f>
        <v>0</v>
      </c>
      <c r="V12" s="16">
        <v>0</v>
      </c>
      <c r="W12" s="16">
        <v>0</v>
      </c>
      <c r="X12" s="17">
        <f>MIN(5,Tabla3[[#This Row],[(meses)]]*0.2+Tabla3[[#This Row],[(meses)2]]*0.1)</f>
        <v>0</v>
      </c>
      <c r="Y12" s="16">
        <v>0</v>
      </c>
      <c r="Z12" s="16">
        <v>3.21</v>
      </c>
      <c r="AA12" s="17">
        <f>MIN(5,Tabla3[[#This Row],[(años)]]*1+Tabla3[[#This Row],[(años)2]]*0.5)</f>
        <v>1.605</v>
      </c>
      <c r="AB12" s="16">
        <v>0</v>
      </c>
      <c r="AC12" s="16">
        <v>0</v>
      </c>
      <c r="AD12" s="16">
        <v>1</v>
      </c>
      <c r="AE12" s="16">
        <v>0</v>
      </c>
      <c r="AF12" s="17">
        <f>MIN(10,Tabla3[[#This Row],[Número de proyectos]]*3+Tabla3[[#This Row],[Número de proyectos2]]*1.5+Tabla3[[#This Row],[Número de proyectos3]]*1+Tabla3[[#This Row],[Número de proyectos4]]*0.5)</f>
        <v>1</v>
      </c>
      <c r="AG12" s="16">
        <v>0</v>
      </c>
      <c r="AH12" s="16">
        <v>0</v>
      </c>
      <c r="AI12" s="16">
        <v>0</v>
      </c>
      <c r="AJ12" s="16">
        <v>0</v>
      </c>
      <c r="AK12" s="17">
        <f>MIN(5,Tabla3[[#This Row],[Mención Internacional]]*1.5+Tabla3[[#This Row],[Sin mención internacional]]*1+Tabla3[[#This Row],[TFM]]*0.25+Tabla3[[#This Row],[TFG]]*0.1)</f>
        <v>0</v>
      </c>
      <c r="AL12" s="16">
        <v>0</v>
      </c>
      <c r="AM12" s="16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3">
        <f>Tabla3[[#This Row],[Libros A]]*2+Tabla3[[#This Row],[Libros B]]*1.5+Tabla3[[#This Row],[Libros C]] *1+Tabla3[[#This Row],[Libros D]]*0.5+Tabla3[[#This Row],[Libros E]]*0.125</f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7">
        <f>Tabla3[[#This Row],[Cap. Libros A]]*1.5+Tabla3[[#This Row],[Cap. Libros B]]*1.125+Tabla3[[#This Row],[Cap. Libros C]]*0.75+Tabla3[[#This Row],[Cap. Libros D]]*0.375+Tabla3[[#This Row],[Cap. Libros E]]*0.094</f>
        <v>0</v>
      </c>
      <c r="AZ12" s="18">
        <v>19</v>
      </c>
      <c r="BA12" s="18">
        <v>3</v>
      </c>
      <c r="BB12" s="18">
        <v>0</v>
      </c>
      <c r="BC12" s="18">
        <v>0</v>
      </c>
      <c r="BD12" s="18">
        <v>0</v>
      </c>
      <c r="BE12" s="17">
        <f>Tabla3[[#This Row],[Artículos A]]*1.5+Tabla3[[#This Row],[Artículos B]]*1.125+Tabla3[[#This Row],[Artículos C]]*0.75+Tabla3[[#This Row],[Artículos D]]*0.375+Tabla3[[#This Row],[Artículos E]]*0.094</f>
        <v>31.875</v>
      </c>
      <c r="BF12" s="18">
        <v>0</v>
      </c>
      <c r="BG12" s="18">
        <v>0</v>
      </c>
      <c r="BH12" s="18">
        <v>0</v>
      </c>
      <c r="BI12" s="18">
        <v>1</v>
      </c>
      <c r="BJ12" s="17">
        <f>Tabla3[[#This Row],[Actas de congreso B]]*0.6+Tabla3[[#This Row],[Actas de congreso C]]*0.4+Tabla3[[#This Row],[Actas de congreso D]]*0.2+Tabla3[[#This Row],[Actas de congreso E]]*0.05</f>
        <v>0.05</v>
      </c>
      <c r="BK12" s="18">
        <v>0</v>
      </c>
      <c r="BL12" s="18">
        <v>0</v>
      </c>
      <c r="BM12" s="17">
        <f>Tabla3[[#This Row],[Patente A]]*1.5+Tabla3[[#This Row],[Patente C]]*0.75</f>
        <v>0</v>
      </c>
      <c r="BN12" s="17">
        <f>MIN(50,Tabla3[[#This Row],[TOTAL LIBROS]]+Tabla3[[#This Row],[TOTAL CAP. LIBROS]]+Tabla3[[#This Row],[TOTAL ARTÍCULOS]]+Tabla3[[#This Row],[TOTAL ACTAS DE CONGRESO]]+Tabla3[[#This Row],[TOTAL PATENTES]])</f>
        <v>31.925000000000001</v>
      </c>
      <c r="BO12" s="19">
        <f t="shared" si="1"/>
        <v>39.096000000000004</v>
      </c>
    </row>
    <row r="13" spans="1:71" s="40" customFormat="1" ht="24.95" customHeight="1" x14ac:dyDescent="0.2">
      <c r="A13" s="31" t="s">
        <v>133</v>
      </c>
      <c r="B13" s="31" t="s">
        <v>134</v>
      </c>
      <c r="C13" s="31" t="s">
        <v>135</v>
      </c>
      <c r="D13" s="31" t="s">
        <v>136</v>
      </c>
      <c r="E13" s="21" t="s">
        <v>137</v>
      </c>
      <c r="F13" s="15" t="s">
        <v>126</v>
      </c>
      <c r="G13" s="21" t="s">
        <v>164</v>
      </c>
      <c r="H13" s="23" t="s">
        <v>138</v>
      </c>
      <c r="I13" s="17">
        <v>5</v>
      </c>
      <c r="J13" s="17">
        <f>Tabla3[[#This Row],[CALIFICACIÓN EN BASE 10]]*0.4</f>
        <v>2</v>
      </c>
      <c r="K13" s="16">
        <v>0</v>
      </c>
      <c r="L13" s="16">
        <v>0</v>
      </c>
      <c r="M13" s="16">
        <v>0</v>
      </c>
      <c r="N13" s="16">
        <v>1</v>
      </c>
      <c r="O13" s="16">
        <v>0</v>
      </c>
      <c r="P13" s="16">
        <v>0</v>
      </c>
      <c r="Q13" s="16">
        <v>0.5</v>
      </c>
      <c r="R13" s="16">
        <v>1</v>
      </c>
      <c r="S13" s="13">
        <f t="shared" si="0"/>
        <v>4.5</v>
      </c>
      <c r="T13" s="16">
        <v>115</v>
      </c>
      <c r="U13" s="13">
        <f>MIN(5,Tabla3[[#This Row],[Total horas]]/240*2)</f>
        <v>0.95833333333333337</v>
      </c>
      <c r="V13" s="16">
        <v>2</v>
      </c>
      <c r="W13" s="16">
        <v>0</v>
      </c>
      <c r="X13" s="13">
        <f>MIN(5,Tabla3[[#This Row],[(meses)]]*0.2+Tabla3[[#This Row],[(meses)2]]*0.1)</f>
        <v>0.4</v>
      </c>
      <c r="Y13" s="16">
        <v>2.5</v>
      </c>
      <c r="Z13" s="16">
        <v>0.25</v>
      </c>
      <c r="AA13" s="13">
        <f>MIN(5,Tabla3[[#This Row],[(años)]]*1+Tabla3[[#This Row],[(años)2]]*0.5)</f>
        <v>2.625</v>
      </c>
      <c r="AB13" s="16">
        <v>0</v>
      </c>
      <c r="AC13" s="16">
        <v>0</v>
      </c>
      <c r="AD13" s="16">
        <v>4</v>
      </c>
      <c r="AE13" s="16">
        <v>5</v>
      </c>
      <c r="AF13" s="13">
        <f>MIN(10,Tabla3[[#This Row],[Número de proyectos]]*3+Tabla3[[#This Row],[Número de proyectos2]]*1.5+Tabla3[[#This Row],[Número de proyectos3]]*1+Tabla3[[#This Row],[Número de proyectos4]]*0.5)</f>
        <v>6.5</v>
      </c>
      <c r="AG13" s="12">
        <v>0</v>
      </c>
      <c r="AH13" s="12">
        <v>0</v>
      </c>
      <c r="AI13" s="16">
        <v>0</v>
      </c>
      <c r="AJ13" s="16">
        <v>0</v>
      </c>
      <c r="AK13" s="13">
        <f>MIN(5,Tabla3[[#This Row],[Mención Internacional]]*1.5+Tabla3[[#This Row],[Sin mención internacional]]*1+Tabla3[[#This Row],[TFM]]*0.25+Tabla3[[#This Row],[TFG]]*0.1)</f>
        <v>0</v>
      </c>
      <c r="AL13" s="16">
        <v>5</v>
      </c>
      <c r="AM13" s="16">
        <v>5</v>
      </c>
      <c r="AN13" s="18">
        <v>0</v>
      </c>
      <c r="AO13" s="18">
        <v>0</v>
      </c>
      <c r="AP13" s="18">
        <v>0</v>
      </c>
      <c r="AQ13" s="18">
        <v>2</v>
      </c>
      <c r="AR13" s="18">
        <v>0</v>
      </c>
      <c r="AS13" s="13">
        <f>Tabla3[[#This Row],[Libros A]]*2+Tabla3[[#This Row],[Libros B]]*1.5+Tabla3[[#This Row],[Libros C]] *1+Tabla3[[#This Row],[Libros D]]*0.5+Tabla3[[#This Row],[Libros E]]*0.125</f>
        <v>1</v>
      </c>
      <c r="AT13" s="18">
        <v>1</v>
      </c>
      <c r="AU13" s="18">
        <v>1</v>
      </c>
      <c r="AV13" s="18">
        <v>2</v>
      </c>
      <c r="AW13" s="18">
        <v>1</v>
      </c>
      <c r="AX13" s="18">
        <v>1</v>
      </c>
      <c r="AY13" s="13">
        <f>Tabla3[[#This Row],[Cap. Libros A]]*1.5+Tabla3[[#This Row],[Cap. Libros B]]*1.125+Tabla3[[#This Row],[Cap. Libros C]]*0.75+Tabla3[[#This Row],[Cap. Libros D]]*0.375+Tabla3[[#This Row],[Cap. Libros E]]*0.094</f>
        <v>4.5940000000000003</v>
      </c>
      <c r="AZ13" s="18">
        <v>0</v>
      </c>
      <c r="BA13" s="18">
        <v>5</v>
      </c>
      <c r="BB13" s="18">
        <v>4</v>
      </c>
      <c r="BC13" s="18">
        <v>0</v>
      </c>
      <c r="BD13" s="18">
        <v>6</v>
      </c>
      <c r="BE13" s="13">
        <f>Tabla3[[#This Row],[Artículos A]]*1.5+Tabla3[[#This Row],[Artículos B]]*1.125+Tabla3[[#This Row],[Artículos C]]*0.75+Tabla3[[#This Row],[Artículos D]]*0.375+Tabla3[[#This Row],[Artículos E]]*0.094</f>
        <v>9.1890000000000001</v>
      </c>
      <c r="BF13" s="18">
        <v>0</v>
      </c>
      <c r="BG13" s="18">
        <v>0</v>
      </c>
      <c r="BH13" s="18">
        <v>0</v>
      </c>
      <c r="BI13" s="18">
        <v>0</v>
      </c>
      <c r="BJ13" s="13">
        <f>Tabla3[[#This Row],[Actas de congreso B]]*0.6+Tabla3[[#This Row],[Actas de congreso C]]*0.4+Tabla3[[#This Row],[Actas de congreso D]]*0.2+Tabla3[[#This Row],[Actas de congreso E]]*0.05</f>
        <v>0</v>
      </c>
      <c r="BK13" s="18">
        <v>0</v>
      </c>
      <c r="BL13" s="18">
        <v>0</v>
      </c>
      <c r="BM13" s="13">
        <f>Tabla3[[#This Row],[Patente A]]*1.5+Tabla3[[#This Row],[Patente C]]*0.75</f>
        <v>0</v>
      </c>
      <c r="BN13" s="13">
        <f>MIN(50,Tabla3[[#This Row],[TOTAL LIBROS]]+Tabla3[[#This Row],[TOTAL CAP. LIBROS]]+Tabla3[[#This Row],[TOTAL ARTÍCULOS]]+Tabla3[[#This Row],[TOTAL ACTAS DE CONGRESO]]+Tabla3[[#This Row],[TOTAL PATENTES]])</f>
        <v>14.783000000000001</v>
      </c>
      <c r="BO13" s="14">
        <f t="shared" si="1"/>
        <v>39.766333333333336</v>
      </c>
    </row>
    <row r="14" spans="1:71" s="40" customFormat="1" ht="24.95" customHeight="1" x14ac:dyDescent="0.2">
      <c r="A14" s="49" t="s">
        <v>121</v>
      </c>
      <c r="B14" s="32" t="s">
        <v>122</v>
      </c>
      <c r="C14" s="32" t="s">
        <v>123</v>
      </c>
      <c r="D14" s="32" t="s">
        <v>124</v>
      </c>
      <c r="E14" s="20" t="s">
        <v>125</v>
      </c>
      <c r="F14" s="15" t="s">
        <v>126</v>
      </c>
      <c r="G14" s="15" t="s">
        <v>164</v>
      </c>
      <c r="H14" s="22" t="s">
        <v>127</v>
      </c>
      <c r="I14" s="17">
        <v>9.1300000000000008</v>
      </c>
      <c r="J14" s="17">
        <f>Tabla3[[#This Row],[CALIFICACIÓN EN BASE 10]]*0.4</f>
        <v>3.6520000000000006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3">
        <f t="shared" si="0"/>
        <v>3.6520000000000006</v>
      </c>
      <c r="T14" s="16">
        <v>300</v>
      </c>
      <c r="U14" s="13">
        <f>MIN(5,Tabla3[[#This Row],[Total horas]]/240*2)</f>
        <v>2.5</v>
      </c>
      <c r="V14" s="16">
        <v>12</v>
      </c>
      <c r="W14" s="16">
        <v>0</v>
      </c>
      <c r="X14" s="13">
        <f>MIN(5,Tabla3[[#This Row],[(meses)]]*0.2+Tabla3[[#This Row],[(meses)2]]*0.1)</f>
        <v>2.4000000000000004</v>
      </c>
      <c r="Y14" s="16">
        <v>3.8</v>
      </c>
      <c r="Z14" s="16">
        <v>0</v>
      </c>
      <c r="AA14" s="13">
        <f>MIN(5,Tabla3[[#This Row],[(años)]]*1+Tabla3[[#This Row],[(años)2]]*0.5)</f>
        <v>3.8</v>
      </c>
      <c r="AB14" s="16">
        <v>0</v>
      </c>
      <c r="AC14" s="16">
        <v>0</v>
      </c>
      <c r="AD14" s="16">
        <v>0</v>
      </c>
      <c r="AE14" s="16">
        <v>0</v>
      </c>
      <c r="AF14" s="13">
        <f>MIN(10,Tabla3[[#This Row],[Número de proyectos]]*3+Tabla3[[#This Row],[Número de proyectos2]]*1.5+Tabla3[[#This Row],[Número de proyectos3]]*1+Tabla3[[#This Row],[Número de proyectos4]]*0.5)</f>
        <v>0</v>
      </c>
      <c r="AG14" s="12">
        <v>0</v>
      </c>
      <c r="AH14" s="12">
        <v>0</v>
      </c>
      <c r="AI14" s="16">
        <v>0</v>
      </c>
      <c r="AJ14" s="16">
        <v>0</v>
      </c>
      <c r="AK14" s="13">
        <f>MIN(5,Tabla3[[#This Row],[Mención Internacional]]*1.5+Tabla3[[#This Row],[Sin mención internacional]]*1+Tabla3[[#This Row],[TFM]]*0.25+Tabla3[[#This Row],[TFG]]*0.1)</f>
        <v>0</v>
      </c>
      <c r="AL14" s="16">
        <v>0</v>
      </c>
      <c r="AM14" s="16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3">
        <f>Tabla3[[#This Row],[Libros A]]*2+Tabla3[[#This Row],[Libros B]]*1.5+Tabla3[[#This Row],[Libros C]] *1+Tabla3[[#This Row],[Libros D]]*0.5+Tabla3[[#This Row],[Libros E]]*0.125</f>
        <v>0</v>
      </c>
      <c r="AT14" s="18">
        <v>1</v>
      </c>
      <c r="AU14" s="18">
        <v>0</v>
      </c>
      <c r="AV14" s="18">
        <v>0</v>
      </c>
      <c r="AW14" s="18">
        <v>1</v>
      </c>
      <c r="AX14" s="18">
        <v>1</v>
      </c>
      <c r="AY14" s="13">
        <f>Tabla3[[#This Row],[Cap. Libros A]]*1.5+Tabla3[[#This Row],[Cap. Libros B]]*1.125+Tabla3[[#This Row],[Cap. Libros C]]*0.75+Tabla3[[#This Row],[Cap. Libros D]]*0.375+Tabla3[[#This Row],[Cap. Libros E]]*0.094</f>
        <v>1.9690000000000001</v>
      </c>
      <c r="AZ14" s="18">
        <v>1</v>
      </c>
      <c r="BA14" s="18">
        <v>1</v>
      </c>
      <c r="BB14" s="18">
        <v>0</v>
      </c>
      <c r="BC14" s="18">
        <v>1</v>
      </c>
      <c r="BD14" s="18">
        <v>1</v>
      </c>
      <c r="BE14" s="13">
        <f>Tabla3[[#This Row],[Artículos A]]*1.5+Tabla3[[#This Row],[Artículos B]]*1.125+Tabla3[[#This Row],[Artículos C]]*0.75+Tabla3[[#This Row],[Artículos D]]*0.375+Tabla3[[#This Row],[Artículos E]]*0.094</f>
        <v>3.0939999999999999</v>
      </c>
      <c r="BF14" s="18">
        <v>1</v>
      </c>
      <c r="BG14" s="18">
        <v>0</v>
      </c>
      <c r="BH14" s="18">
        <v>0</v>
      </c>
      <c r="BI14" s="18">
        <v>0</v>
      </c>
      <c r="BJ14" s="13">
        <f>Tabla3[[#This Row],[Actas de congreso B]]*0.6+Tabla3[[#This Row],[Actas de congreso C]]*0.4+Tabla3[[#This Row],[Actas de congreso D]]*0.2+Tabla3[[#This Row],[Actas de congreso E]]*0.05</f>
        <v>0.6</v>
      </c>
      <c r="BK14" s="18">
        <v>0</v>
      </c>
      <c r="BL14" s="18">
        <v>0</v>
      </c>
      <c r="BM14" s="13">
        <f>Tabla3[[#This Row],[Patente A]]*1.5+Tabla3[[#This Row],[Patente C]]*0.75</f>
        <v>0</v>
      </c>
      <c r="BN14" s="13">
        <f>MIN(50,Tabla3[[#This Row],[TOTAL LIBROS]]+Tabla3[[#This Row],[TOTAL CAP. LIBROS]]+Tabla3[[#This Row],[TOTAL ARTÍCULOS]]+Tabla3[[#This Row],[TOTAL ACTAS DE CONGRESO]]+Tabla3[[#This Row],[TOTAL PATENTES]])</f>
        <v>5.6629999999999994</v>
      </c>
      <c r="BO14" s="14">
        <f t="shared" si="1"/>
        <v>18.015000000000001</v>
      </c>
    </row>
    <row r="15" spans="1:71" ht="24.95" customHeight="1" x14ac:dyDescent="0.2"/>
    <row r="16" spans="1:71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  <row r="22" ht="24.95" customHeight="1" x14ac:dyDescent="0.2"/>
    <row r="23" ht="24.95" customHeight="1" x14ac:dyDescent="0.2"/>
    <row r="24" ht="24.95" customHeight="1" x14ac:dyDescent="0.2"/>
    <row r="25" ht="24.95" customHeight="1" x14ac:dyDescent="0.2"/>
    <row r="26" ht="24.95" customHeight="1" x14ac:dyDescent="0.2"/>
    <row r="27" ht="24.95" customHeight="1" x14ac:dyDescent="0.2"/>
    <row r="28" ht="24.95" customHeight="1" x14ac:dyDescent="0.2"/>
    <row r="29" ht="24.95" customHeight="1" x14ac:dyDescent="0.2"/>
    <row r="30" ht="24.95" customHeight="1" x14ac:dyDescent="0.2"/>
    <row r="31" ht="24.95" customHeight="1" x14ac:dyDescent="0.2"/>
  </sheetData>
  <sheetProtection algorithmName="SHA-512" hashValue="J41H4KO0p3BWZn1JVHSqriYSSZPem1tEZvemZvsaJaqnEhUU1K6jyZdHpCBW65MlrjNZTqpdNlk2Nm+Jdear8Q==" saltValue="b6j3/r8vSCFFenBDLe+6ig==" spinCount="100000" sheet="1" objects="1" scenarios="1"/>
  <mergeCells count="23">
    <mergeCell ref="AM3:AM4"/>
    <mergeCell ref="AN3:BN3"/>
    <mergeCell ref="AN4:AS4"/>
    <mergeCell ref="AT4:AY4"/>
    <mergeCell ref="AZ4:BE4"/>
    <mergeCell ref="BF4:BJ4"/>
    <mergeCell ref="BK4:BM4"/>
    <mergeCell ref="I4:J4"/>
    <mergeCell ref="B1:BN1"/>
    <mergeCell ref="I3:M3"/>
    <mergeCell ref="N3:O3"/>
    <mergeCell ref="P3:Q3"/>
    <mergeCell ref="I2:R2"/>
    <mergeCell ref="T2:U2"/>
    <mergeCell ref="R3:R4"/>
    <mergeCell ref="T3:U4"/>
    <mergeCell ref="V3:X3"/>
    <mergeCell ref="Y3:AA3"/>
    <mergeCell ref="AB3:AF3"/>
    <mergeCell ref="V2:BN2"/>
    <mergeCell ref="AG3:AK3"/>
    <mergeCell ref="AG4:AH4"/>
    <mergeCell ref="AL3:AL4"/>
  </mergeCells>
  <printOptions horizontalCentered="1"/>
  <pageMargins left="0.51181102362204722" right="0.27559055118110237" top="0.78740157480314965" bottom="0.62992125984251968" header="0.59055118110236227" footer="0.39370078740157483"/>
  <pageSetup paperSize="9" scale="75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RESOLUCIÓN</vt:lpstr>
      <vt:lpstr>RESOLUCIÓN!Print_Area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Usuario de Windows</cp:lastModifiedBy>
  <cp:lastPrinted>2015-11-11T08:43:50Z</cp:lastPrinted>
  <dcterms:created xsi:type="dcterms:W3CDTF">2015-09-16T06:48:20Z</dcterms:created>
  <dcterms:modified xsi:type="dcterms:W3CDTF">2019-05-31T05:57:31Z</dcterms:modified>
</cp:coreProperties>
</file>